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juge\Documents\------ Mes docs\Dev des pratiques\LABEL\label senior\2018-2019\"/>
    </mc:Choice>
  </mc:AlternateContent>
  <bookViews>
    <workbookView xWindow="0" yWindow="0" windowWidth="20490" windowHeight="7545"/>
  </bookViews>
  <sheets>
    <sheet name="Explications" sheetId="6" r:id="rId1"/>
    <sheet name="FICHE évaluateur" sheetId="7" state="hidden" r:id="rId2"/>
    <sheet name="FICHE CLUB" sheetId="10" r:id="rId3"/>
    <sheet name="SYNTHESE" sheetId="8" r:id="rId4"/>
    <sheet name="CORINNE" sheetId="9" state="hidden" r:id="rId5"/>
    <sheet name="Feuil3" sheetId="3" state="hidden" r:id="rId6"/>
  </sheets>
  <definedNames>
    <definedName name="A_Recopier">CORINNE!$11:$11</definedName>
    <definedName name="District">'FICHE évaluateur'!$D$7</definedName>
    <definedName name="Equipementier">Feuil3!$N$1:$N$8</definedName>
    <definedName name="_xlnm.Print_Titles" localSheetId="0">Explications!$1:$1</definedName>
    <definedName name="LargeurFiche">'FICHE évaluateur'!$A$1</definedName>
    <definedName name="ListeClubs">Feuil3!$A:$C</definedName>
    <definedName name="NumClub">'FICHE évaluateur'!$D$3</definedName>
    <definedName name="RechClubs">Feuil3!$A:$A</definedName>
    <definedName name="_xlnm.Print_Area" localSheetId="2">'FICHE CLUB'!$A$1:$AD$121</definedName>
    <definedName name="_xlnm.Print_Area" localSheetId="1">'FICHE évaluateur'!$A$1:$L$135</definedName>
    <definedName name="_xlnm.Print_Area" localSheetId="3">SYNTHESE!$A$1:$I$62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5" i="10" l="1"/>
  <c r="AG31" i="7" l="1"/>
  <c r="AG23" i="10" l="1"/>
  <c r="AJ104" i="10" l="1"/>
  <c r="BC11" i="9" s="1"/>
  <c r="AG112" i="7"/>
  <c r="AF112" i="7"/>
  <c r="AE112" i="7"/>
  <c r="AF110" i="7"/>
  <c r="AG110" i="7"/>
  <c r="AE110" i="7"/>
  <c r="AG108" i="7"/>
  <c r="AF108" i="7"/>
  <c r="AE108" i="7"/>
  <c r="AE106" i="7"/>
  <c r="AG106" i="7"/>
  <c r="AF106" i="7"/>
  <c r="AF104" i="7"/>
  <c r="AG104" i="7"/>
  <c r="AE104" i="7"/>
  <c r="AG102" i="7"/>
  <c r="AF102" i="7"/>
  <c r="AD102" i="7"/>
  <c r="AE102" i="7"/>
  <c r="AG98" i="7"/>
  <c r="AG96" i="7"/>
  <c r="AF96" i="7"/>
  <c r="AG94" i="7"/>
  <c r="AF94" i="7"/>
  <c r="AE94" i="7"/>
  <c r="AG92" i="7"/>
  <c r="AF92" i="7"/>
  <c r="AE92" i="7"/>
  <c r="AG55" i="7"/>
  <c r="AG53" i="7"/>
  <c r="AF53" i="7"/>
  <c r="AE53" i="7"/>
  <c r="AG45" i="7"/>
  <c r="AF45" i="7"/>
  <c r="AE45" i="7"/>
  <c r="AG49" i="7"/>
  <c r="AF49" i="7"/>
  <c r="AE49" i="7"/>
  <c r="AG47" i="7"/>
  <c r="AF47" i="7"/>
  <c r="AE47" i="7"/>
  <c r="AG43" i="7"/>
  <c r="AF43" i="7"/>
  <c r="AE43" i="7"/>
  <c r="AG41" i="7"/>
  <c r="AF41" i="7"/>
  <c r="AG39" i="7"/>
  <c r="AF39" i="7"/>
  <c r="AG64" i="7"/>
  <c r="AG76" i="7"/>
  <c r="AG74" i="7"/>
  <c r="AG72" i="7"/>
  <c r="AG70" i="7"/>
  <c r="AG68" i="7"/>
  <c r="AG90" i="7"/>
  <c r="AF90" i="7"/>
  <c r="AE90" i="7"/>
  <c r="AG83" i="7"/>
  <c r="AF81" i="7"/>
  <c r="AG81" i="7"/>
  <c r="C23" i="7"/>
  <c r="C60" i="7"/>
  <c r="AD23" i="7" s="1"/>
  <c r="AD91" i="7"/>
  <c r="AD57" i="7"/>
  <c r="AD53" i="7"/>
  <c r="AD51" i="7"/>
  <c r="AD21" i="7"/>
  <c r="AD15" i="7"/>
  <c r="AE23" i="7" l="1"/>
  <c r="AF23" i="7"/>
  <c r="AE60" i="7"/>
  <c r="AD60" i="7"/>
  <c r="AF60" i="7" s="1"/>
  <c r="AG23" i="7"/>
  <c r="AG75" i="10"/>
  <c r="AF75" i="10"/>
  <c r="AE75" i="10"/>
  <c r="AG60" i="7" l="1"/>
  <c r="I115" i="7"/>
  <c r="C115" i="7"/>
  <c r="D115" i="7"/>
  <c r="H115" i="7"/>
  <c r="AG101" i="10"/>
  <c r="AF101" i="10"/>
  <c r="AE101" i="10"/>
  <c r="AG99" i="10"/>
  <c r="AF99" i="10"/>
  <c r="AE99" i="10"/>
  <c r="AG93" i="10"/>
  <c r="AF93" i="10"/>
  <c r="AE93" i="10"/>
  <c r="AG67" i="10"/>
  <c r="AF67" i="10"/>
  <c r="AE67" i="10"/>
  <c r="AG63" i="10"/>
  <c r="AF63" i="10"/>
  <c r="AE63" i="10"/>
  <c r="AG47" i="10"/>
  <c r="AG79" i="10"/>
  <c r="AF79" i="10"/>
  <c r="AE79" i="10"/>
  <c r="AG95" i="10"/>
  <c r="AF95" i="10"/>
  <c r="AE95" i="10"/>
  <c r="AE91" i="10"/>
  <c r="AD91" i="10"/>
  <c r="AG91" i="10" s="1"/>
  <c r="AG89" i="10"/>
  <c r="AF89" i="10"/>
  <c r="AC89" i="10"/>
  <c r="AG87" i="10"/>
  <c r="AG85" i="10"/>
  <c r="AF85" i="10"/>
  <c r="AG83" i="10"/>
  <c r="AF83" i="10"/>
  <c r="AE83" i="10"/>
  <c r="AG81" i="10"/>
  <c r="AF81" i="10"/>
  <c r="AE81" i="10"/>
  <c r="AG73" i="10"/>
  <c r="AF73" i="10"/>
  <c r="AE73" i="10"/>
  <c r="AG71" i="10"/>
  <c r="AF71" i="10"/>
  <c r="AE71" i="10"/>
  <c r="AG65" i="10"/>
  <c r="AF65" i="10"/>
  <c r="AE65" i="10"/>
  <c r="AG61" i="10"/>
  <c r="AF61" i="10"/>
  <c r="AE61" i="10"/>
  <c r="AE57" i="10"/>
  <c r="AD57" i="10"/>
  <c r="AF57" i="10" s="1"/>
  <c r="AG59" i="10"/>
  <c r="AF59" i="10"/>
  <c r="AE59" i="10"/>
  <c r="AG55" i="10"/>
  <c r="AF55" i="10"/>
  <c r="AE55" i="10"/>
  <c r="AE53" i="10"/>
  <c r="AD53" i="10"/>
  <c r="AF53" i="10" s="1"/>
  <c r="AE51" i="10"/>
  <c r="AD51" i="10"/>
  <c r="AF51" i="10" s="1"/>
  <c r="AF47" i="10"/>
  <c r="AE47" i="10"/>
  <c r="AE45" i="10"/>
  <c r="AE43" i="10"/>
  <c r="AE37" i="10"/>
  <c r="AE33" i="10"/>
  <c r="AG43" i="10"/>
  <c r="AF43" i="10"/>
  <c r="AG45" i="10"/>
  <c r="AF45" i="10"/>
  <c r="AG41" i="10"/>
  <c r="AF41" i="10"/>
  <c r="AE41" i="10"/>
  <c r="AG39" i="10"/>
  <c r="AF39" i="10"/>
  <c r="AE39" i="10"/>
  <c r="AG37" i="10"/>
  <c r="AF37" i="10"/>
  <c r="AG35" i="10"/>
  <c r="AF35" i="10"/>
  <c r="AE35" i="10"/>
  <c r="AG33" i="10"/>
  <c r="AF33" i="10"/>
  <c r="AF31" i="10"/>
  <c r="AG31" i="10"/>
  <c r="AE31" i="10"/>
  <c r="AD21" i="10"/>
  <c r="AF17" i="10"/>
  <c r="AG17" i="10"/>
  <c r="AE17" i="10"/>
  <c r="AD15" i="10"/>
  <c r="AE15" i="10" s="1"/>
  <c r="AB51" i="10"/>
  <c r="AB15" i="10"/>
  <c r="AB23" i="10"/>
  <c r="AD23" i="10"/>
  <c r="AE23" i="10" l="1"/>
  <c r="AG15" i="10"/>
  <c r="AF15" i="10"/>
  <c r="AF23" i="10"/>
  <c r="AG53" i="10"/>
  <c r="AG51" i="10"/>
  <c r="AF91" i="10"/>
  <c r="AG57" i="10"/>
  <c r="AB19" i="10"/>
  <c r="AE19" i="10" s="1"/>
  <c r="AF19" i="10" l="1"/>
  <c r="AG19" i="10" s="1"/>
  <c r="AC33" i="10"/>
  <c r="AK108" i="10" l="1"/>
  <c r="J3" i="9" s="1"/>
  <c r="T5" i="10" l="1"/>
  <c r="A5" i="10"/>
  <c r="T3" i="10"/>
  <c r="AC75" i="10"/>
  <c r="K3" i="9" l="1"/>
  <c r="BB11" i="9"/>
  <c r="H110" i="7"/>
  <c r="J110" i="7" s="1"/>
  <c r="C110" i="7"/>
  <c r="G110" i="7" s="1"/>
  <c r="I110" i="7" s="1"/>
  <c r="K110" i="7" s="1"/>
  <c r="AZ11" i="9" l="1"/>
  <c r="M110" i="7"/>
  <c r="K11" i="9"/>
  <c r="I11" i="9"/>
  <c r="H11" i="9"/>
  <c r="N119" i="7"/>
  <c r="J11" i="9" s="1"/>
  <c r="I3" i="9"/>
  <c r="H3" i="9"/>
  <c r="G3" i="9"/>
  <c r="F3" i="9"/>
  <c r="A3" i="9"/>
  <c r="C11" i="9" l="1"/>
  <c r="G18" i="7" l="1"/>
  <c r="C18" i="7"/>
  <c r="H16" i="7"/>
  <c r="C16" i="7"/>
  <c r="AL11" i="10" l="1"/>
  <c r="C55" i="7" l="1"/>
  <c r="AC11" i="9" l="1"/>
  <c r="AF55" i="7"/>
  <c r="AE55" i="7"/>
  <c r="G55" i="7"/>
  <c r="C53" i="7"/>
  <c r="G53" i="7" l="1"/>
  <c r="M53" i="7" s="1"/>
  <c r="AB11" i="9"/>
  <c r="AC47" i="10"/>
  <c r="AJ47" i="10" s="1"/>
  <c r="B15" i="8" s="1"/>
  <c r="C102" i="7" l="1"/>
  <c r="AV11" i="9" s="1"/>
  <c r="H102" i="7"/>
  <c r="J102" i="7" s="1"/>
  <c r="AC87" i="10"/>
  <c r="AJ87" i="10" s="1"/>
  <c r="B45" i="8" s="1"/>
  <c r="C94" i="7"/>
  <c r="AR11" i="9" s="1"/>
  <c r="H94" i="7"/>
  <c r="J94" i="7" s="1"/>
  <c r="H92" i="7"/>
  <c r="J92" i="7" s="1"/>
  <c r="C92" i="7"/>
  <c r="AQ11" i="9" s="1"/>
  <c r="H60" i="7"/>
  <c r="J60" i="7" s="1"/>
  <c r="C51" i="7"/>
  <c r="H25" i="7"/>
  <c r="J25" i="7" s="1"/>
  <c r="K14" i="7"/>
  <c r="H14" i="7"/>
  <c r="F14" i="7"/>
  <c r="D14" i="7"/>
  <c r="I12" i="7"/>
  <c r="G12" i="7"/>
  <c r="E12" i="7"/>
  <c r="AA11" i="9" l="1"/>
  <c r="AE51" i="7"/>
  <c r="AG51" i="7"/>
  <c r="AF51" i="7"/>
  <c r="G92" i="7"/>
  <c r="I92" i="7" s="1"/>
  <c r="K92" i="7" s="1"/>
  <c r="N12" i="7"/>
  <c r="G11" i="9" s="1"/>
  <c r="AC99" i="10"/>
  <c r="AJ99" i="10" s="1"/>
  <c r="AL8" i="10"/>
  <c r="AK97" i="10" s="1"/>
  <c r="AC81" i="10"/>
  <c r="AJ81" i="10" s="1"/>
  <c r="B42" i="8" s="1"/>
  <c r="AC97" i="10" l="1"/>
  <c r="AG97" i="10"/>
  <c r="AF97" i="10"/>
  <c r="AE97" i="10"/>
  <c r="M92" i="7"/>
  <c r="C112" i="7"/>
  <c r="BA11" i="9" s="1"/>
  <c r="C108" i="7"/>
  <c r="AY11" i="9" s="1"/>
  <c r="C106" i="7"/>
  <c r="AX11" i="9" s="1"/>
  <c r="C104" i="7"/>
  <c r="AW11" i="9" s="1"/>
  <c r="G102" i="7"/>
  <c r="I102" i="7" s="1"/>
  <c r="K102" i="7" s="1"/>
  <c r="C100" i="7"/>
  <c r="C98" i="7"/>
  <c r="AT11" i="9" s="1"/>
  <c r="C96" i="7"/>
  <c r="AS11" i="9" s="1"/>
  <c r="G94" i="7"/>
  <c r="C90" i="7"/>
  <c r="AP11" i="9" s="1"/>
  <c r="C85" i="7"/>
  <c r="C83" i="7"/>
  <c r="C81" i="7"/>
  <c r="C76" i="7"/>
  <c r="C74" i="7"/>
  <c r="C72" i="7"/>
  <c r="C70" i="7"/>
  <c r="C68" i="7"/>
  <c r="C66" i="7"/>
  <c r="C64" i="7"/>
  <c r="C62" i="7"/>
  <c r="AD11" i="9"/>
  <c r="C49" i="7"/>
  <c r="C47" i="7"/>
  <c r="C43" i="7"/>
  <c r="C41" i="7"/>
  <c r="AE41" i="7" s="1"/>
  <c r="C39" i="7"/>
  <c r="AE39" i="7" s="1"/>
  <c r="C37" i="7"/>
  <c r="T11" i="9" s="1"/>
  <c r="C35" i="7"/>
  <c r="S11" i="9" s="1"/>
  <c r="C33" i="7"/>
  <c r="R11" i="9" s="1"/>
  <c r="D9" i="7"/>
  <c r="F11" i="9" s="1"/>
  <c r="D3" i="7"/>
  <c r="A11" i="9" s="1"/>
  <c r="P5" i="10"/>
  <c r="AG100" i="7" l="1"/>
  <c r="AF100" i="7"/>
  <c r="AM11" i="9"/>
  <c r="AE81" i="7"/>
  <c r="AO11" i="9"/>
  <c r="AG85" i="7"/>
  <c r="AE85" i="7"/>
  <c r="AF85" i="7"/>
  <c r="AN11" i="9"/>
  <c r="AE83" i="7"/>
  <c r="AF83" i="7"/>
  <c r="AE11" i="9"/>
  <c r="AD62" i="7"/>
  <c r="AF62" i="7" s="1"/>
  <c r="AE62" i="7"/>
  <c r="AI11" i="9"/>
  <c r="AF70" i="7"/>
  <c r="AE70" i="7"/>
  <c r="AF11" i="9"/>
  <c r="AF64" i="7"/>
  <c r="AE64" i="7"/>
  <c r="AJ11" i="9"/>
  <c r="AF72" i="7"/>
  <c r="AE72" i="7"/>
  <c r="AG11" i="9"/>
  <c r="AE66" i="7"/>
  <c r="AG66" i="7"/>
  <c r="AF66" i="7"/>
  <c r="AD66" i="7"/>
  <c r="AK11" i="9"/>
  <c r="AF74" i="7"/>
  <c r="AE74" i="7"/>
  <c r="AH11" i="9"/>
  <c r="AE68" i="7"/>
  <c r="AF68" i="7"/>
  <c r="AL11" i="9"/>
  <c r="AE76" i="7"/>
  <c r="AF76" i="7"/>
  <c r="Z11" i="9"/>
  <c r="W11" i="9"/>
  <c r="Y11" i="9"/>
  <c r="AU11" i="9"/>
  <c r="G100" i="7"/>
  <c r="M100" i="7" s="1"/>
  <c r="V11" i="9"/>
  <c r="G41" i="7"/>
  <c r="G39" i="7"/>
  <c r="M39" i="7" s="1"/>
  <c r="U11" i="9"/>
  <c r="G106" i="7"/>
  <c r="M106" i="7" s="1"/>
  <c r="G70" i="7"/>
  <c r="G96" i="7"/>
  <c r="G104" i="7"/>
  <c r="G66" i="7"/>
  <c r="G98" i="7"/>
  <c r="M98" i="7" s="1"/>
  <c r="G60" i="7"/>
  <c r="I60" i="7" s="1"/>
  <c r="K60" i="7" s="1"/>
  <c r="G68" i="7"/>
  <c r="G108" i="7"/>
  <c r="D5" i="7"/>
  <c r="E11" i="9" s="1"/>
  <c r="E3" i="9"/>
  <c r="D7" i="7"/>
  <c r="N7" i="7" s="1"/>
  <c r="D11" i="9" s="1"/>
  <c r="D3" i="9"/>
  <c r="C29" i="7"/>
  <c r="P11" i="9" s="1"/>
  <c r="C31" i="7"/>
  <c r="C27" i="7"/>
  <c r="C25" i="7"/>
  <c r="M11" i="9"/>
  <c r="C45" i="7"/>
  <c r="AC93" i="10"/>
  <c r="AG62" i="7" l="1"/>
  <c r="X11" i="9"/>
  <c r="N11" i="9"/>
  <c r="AG25" i="7"/>
  <c r="AF25" i="7"/>
  <c r="AE25" i="7"/>
  <c r="Q11" i="9"/>
  <c r="AD31" i="7"/>
  <c r="O11" i="9"/>
  <c r="F27" i="7"/>
  <c r="I100" i="7"/>
  <c r="K100" i="7" s="1"/>
  <c r="G25" i="7"/>
  <c r="I25" i="7" s="1"/>
  <c r="K25" i="7" s="1"/>
  <c r="F23" i="7"/>
  <c r="G23" i="7" s="1"/>
  <c r="H23" i="7" s="1"/>
  <c r="I23" i="7" s="1"/>
  <c r="J23" i="7" s="1"/>
  <c r="K23" i="7" s="1"/>
  <c r="F29" i="7"/>
  <c r="AJ93" i="10"/>
  <c r="AE31" i="7" l="1"/>
  <c r="AF31" i="7"/>
  <c r="G27" i="7"/>
  <c r="H27" i="7" s="1"/>
  <c r="I27" i="7" s="1"/>
  <c r="J27" i="7" s="1"/>
  <c r="K27" i="7" s="1"/>
  <c r="AF27" i="7"/>
  <c r="AG27" i="7" s="1"/>
  <c r="AE27" i="7"/>
  <c r="M29" i="7"/>
  <c r="G33" i="7"/>
  <c r="M33" i="7" s="1"/>
  <c r="G31" i="7"/>
  <c r="G37" i="7"/>
  <c r="M37" i="7" s="1"/>
  <c r="G29" i="7"/>
  <c r="G35" i="7"/>
  <c r="M35" i="7" s="1"/>
  <c r="AC95" i="10"/>
  <c r="AC101" i="10"/>
  <c r="AC91" i="10"/>
  <c r="AC85" i="10"/>
  <c r="AC83" i="10"/>
  <c r="AC61" i="10"/>
  <c r="AC59" i="10"/>
  <c r="AC57" i="10"/>
  <c r="AC55" i="10"/>
  <c r="AC51" i="10"/>
  <c r="AC45" i="10"/>
  <c r="AC43" i="10"/>
  <c r="AC21" i="10"/>
  <c r="AC17" i="10"/>
  <c r="G85" i="7" l="1"/>
  <c r="AJ101" i="10" l="1"/>
  <c r="B50" i="8" s="1"/>
  <c r="AJ97" i="10"/>
  <c r="B49" i="8" s="1"/>
  <c r="AJ95" i="10"/>
  <c r="B48" i="8" s="1"/>
  <c r="AJ91" i="10"/>
  <c r="B47" i="8" s="1"/>
  <c r="AJ89" i="10"/>
  <c r="B46" i="8" s="1"/>
  <c r="AC79" i="10"/>
  <c r="AJ79" i="10" s="1"/>
  <c r="B41" i="8" s="1"/>
  <c r="AC73" i="10"/>
  <c r="AJ73" i="10" s="1"/>
  <c r="AC71" i="10"/>
  <c r="AJ71" i="10" s="1"/>
  <c r="AC67" i="10"/>
  <c r="AJ67" i="10" s="1"/>
  <c r="B26" i="8" s="1"/>
  <c r="AC65" i="10"/>
  <c r="AJ65" i="10" s="1"/>
  <c r="B25" i="8" s="1"/>
  <c r="AC63" i="10"/>
  <c r="AJ63" i="10" s="1"/>
  <c r="B24" i="8" s="1"/>
  <c r="AJ61" i="10"/>
  <c r="B23" i="8" s="1"/>
  <c r="AJ57" i="10"/>
  <c r="B21" i="8" s="1"/>
  <c r="AJ55" i="10"/>
  <c r="B20" i="8" s="1"/>
  <c r="AC53" i="10"/>
  <c r="AJ53" i="10" s="1"/>
  <c r="B19" i="8" s="1"/>
  <c r="AJ51" i="10"/>
  <c r="B18" i="8" s="1"/>
  <c r="AJ45" i="10"/>
  <c r="B14" i="8" s="1"/>
  <c r="AJ43" i="10"/>
  <c r="B13" i="8" s="1"/>
  <c r="AC39" i="10"/>
  <c r="AJ39" i="10" s="1"/>
  <c r="B11" i="8" s="1"/>
  <c r="AC37" i="10"/>
  <c r="AJ37" i="10" s="1"/>
  <c r="B10" i="8" s="1"/>
  <c r="AC35" i="10"/>
  <c r="AJ35" i="10" s="1"/>
  <c r="B9" i="8" s="1"/>
  <c r="AJ33" i="10"/>
  <c r="B8" i="8" s="1"/>
  <c r="AC31" i="10"/>
  <c r="AJ31" i="10" s="1"/>
  <c r="B7" i="8" s="1"/>
  <c r="AJ17" i="10"/>
  <c r="B4" i="8" s="1"/>
  <c r="AC41" i="10" l="1"/>
  <c r="AJ41" i="10" s="1"/>
  <c r="B12" i="8" s="1"/>
  <c r="AJ75" i="10"/>
  <c r="AJ69" i="10" s="1"/>
  <c r="B56" i="8" s="1"/>
  <c r="AJ23" i="10"/>
  <c r="B6" i="8" s="1"/>
  <c r="AJ85" i="10"/>
  <c r="B44" i="8" s="1"/>
  <c r="AJ83" i="10"/>
  <c r="B43" i="8" s="1"/>
  <c r="AC19" i="10" l="1"/>
  <c r="AJ19" i="10" s="1"/>
  <c r="B5" i="8" s="1"/>
  <c r="AC15" i="10"/>
  <c r="AJ15" i="10" s="1"/>
  <c r="B3" i="8" s="1"/>
  <c r="AJ77" i="10"/>
  <c r="B57" i="8" s="1"/>
  <c r="AJ59" i="10"/>
  <c r="AJ49" i="10" l="1"/>
  <c r="B55" i="8" s="1"/>
  <c r="B22" i="8"/>
  <c r="AJ13" i="10"/>
  <c r="B54" i="8" s="1"/>
  <c r="M96" i="7"/>
  <c r="I94" i="7" s="1"/>
  <c r="K94" i="7" s="1"/>
  <c r="M94" i="7"/>
  <c r="H100" i="7" s="1"/>
  <c r="J100" i="7" s="1"/>
  <c r="AJ115" i="10" l="1"/>
  <c r="L117" i="10" s="1"/>
  <c r="M102" i="7"/>
  <c r="G83" i="7"/>
  <c r="M83" i="7" s="1"/>
  <c r="B32" i="8" s="1"/>
  <c r="G49" i="7"/>
  <c r="R115" i="10" l="1"/>
  <c r="R117" i="10"/>
  <c r="M85" i="7"/>
  <c r="B33" i="8" s="1"/>
  <c r="M49" i="7"/>
  <c r="C1" i="8"/>
  <c r="G112" i="7"/>
  <c r="G90" i="7"/>
  <c r="M90" i="7" s="1"/>
  <c r="G81" i="7"/>
  <c r="G76" i="7"/>
  <c r="G74" i="7"/>
  <c r="G72" i="7"/>
  <c r="G64" i="7"/>
  <c r="G62" i="7"/>
  <c r="M60" i="7"/>
  <c r="G51" i="7"/>
  <c r="G47" i="7"/>
  <c r="G45" i="7"/>
  <c r="G43" i="7"/>
  <c r="M31" i="7"/>
  <c r="M23" i="7"/>
  <c r="M112" i="7" l="1"/>
  <c r="M104" i="7"/>
  <c r="M81" i="7"/>
  <c r="M66" i="7"/>
  <c r="M74" i="7"/>
  <c r="M68" i="7"/>
  <c r="M62" i="7"/>
  <c r="M70" i="7"/>
  <c r="M76" i="7"/>
  <c r="M64" i="7"/>
  <c r="M72" i="7"/>
  <c r="M41" i="7"/>
  <c r="M51" i="7"/>
  <c r="M43" i="7"/>
  <c r="M55" i="7"/>
  <c r="M45" i="7"/>
  <c r="M47" i="7"/>
  <c r="M25" i="7"/>
  <c r="M27" i="7"/>
  <c r="M20" i="7" l="1"/>
  <c r="M78" i="7"/>
  <c r="B31" i="8"/>
  <c r="M57" i="7"/>
  <c r="M108" i="7" l="1"/>
  <c r="M87" i="7" l="1"/>
  <c r="M129" i="7" l="1"/>
  <c r="N129" i="7" s="1"/>
  <c r="L11" i="9" s="1"/>
  <c r="D131" i="7" l="1"/>
  <c r="G129" i="7"/>
  <c r="G131" i="7"/>
  <c r="D129" i="7"/>
</calcChain>
</file>

<file path=xl/sharedStrings.xml><?xml version="1.0" encoding="utf-8"?>
<sst xmlns="http://schemas.openxmlformats.org/spreadsheetml/2006/main" count="4878" uniqueCount="1807">
  <si>
    <t>Espoir</t>
  </si>
  <si>
    <t>Excellence</t>
  </si>
  <si>
    <t>Elite</t>
  </si>
  <si>
    <t>ESPOIR</t>
  </si>
  <si>
    <t xml:space="preserve">EXCELLENCE </t>
  </si>
  <si>
    <t>ELITE</t>
  </si>
  <si>
    <t>Club House</t>
  </si>
  <si>
    <t>Educateur équipe réserve</t>
  </si>
  <si>
    <t>Oui</t>
  </si>
  <si>
    <t>1 terrain par groupe d'entrainement</t>
  </si>
  <si>
    <t>Non</t>
  </si>
  <si>
    <t>Réunions techniques</t>
  </si>
  <si>
    <t>CFF3</t>
  </si>
  <si>
    <t>Module Senior</t>
  </si>
  <si>
    <t>Educateur équipe inférieure</t>
  </si>
  <si>
    <t>Terrains</t>
  </si>
  <si>
    <t>1 - Projet ASSOCIATIF</t>
  </si>
  <si>
    <t>2 - Projet SPORTIF</t>
  </si>
  <si>
    <t>3 - Projet EDUCATIF</t>
  </si>
  <si>
    <t>4 - Projet ENCADREMENT et FORMATION</t>
  </si>
  <si>
    <t>Nom du club :</t>
  </si>
  <si>
    <t>N° affiliation :</t>
  </si>
  <si>
    <t>District :</t>
  </si>
  <si>
    <t>Niveau de compétition du club :</t>
  </si>
  <si>
    <t>1 - PROJET ASSOCIATIF</t>
  </si>
  <si>
    <t>2 - PROJET SPORTIF</t>
  </si>
  <si>
    <t>3 - PROJET EDUCATIF</t>
  </si>
  <si>
    <t>4- PROJET D'ENCADREMENT ET DE FORMATION</t>
  </si>
  <si>
    <t>Niveau de label atteint par le club :</t>
  </si>
  <si>
    <t>Non éligible</t>
  </si>
  <si>
    <t>Régional</t>
  </si>
  <si>
    <t>District</t>
  </si>
  <si>
    <t>Le club dispose-t-il d'un terrain par groupe d'entrainement ?</t>
  </si>
  <si>
    <t>Le club a-t-il une charte ?</t>
  </si>
  <si>
    <t>Autre :</t>
  </si>
  <si>
    <t>Module Perfectionnement</t>
  </si>
  <si>
    <t>2 dirigeants par équipe</t>
  </si>
  <si>
    <t>Visite effectuée par :</t>
  </si>
  <si>
    <t>Personnes présentent du club :</t>
  </si>
  <si>
    <t>Le club est-il en règle avec le statut des jeunes ?</t>
  </si>
  <si>
    <t>Le club a-t'il obtenu le label jeune ?</t>
  </si>
  <si>
    <t>Le club fait-il une sensibilisation aux lois du jeu auprès des joueurs ?</t>
  </si>
  <si>
    <t>L'entraineur des gardiens de but possède :</t>
  </si>
  <si>
    <t>L'entraineur de l'équipe inférieur possède :</t>
  </si>
  <si>
    <t>L'entraineur de l'équipe réserve possède :</t>
  </si>
  <si>
    <t>L'entraineur de l'équipe 1ère possède :</t>
  </si>
  <si>
    <t>COMMENTAIRES</t>
  </si>
  <si>
    <t>Autodiagnostic</t>
  </si>
  <si>
    <t>Programmation annuelle</t>
  </si>
  <si>
    <r>
      <t>Accompagnement médical du joueur</t>
    </r>
    <r>
      <rPr>
        <b/>
        <sz val="10"/>
        <color theme="1"/>
        <rFont val="Calibri"/>
        <family val="2"/>
        <scheme val="minor"/>
      </rPr>
      <t xml:space="preserve"> (médecin, Kiné…)</t>
    </r>
  </si>
  <si>
    <r>
      <t xml:space="preserve">Pratiques diversifiées </t>
    </r>
    <r>
      <rPr>
        <b/>
        <sz val="10"/>
        <color theme="1"/>
        <rFont val="Calibri"/>
        <family val="2"/>
        <scheme val="minor"/>
      </rPr>
      <t xml:space="preserve">(futsal, beach, loisir, vétéran) </t>
    </r>
    <r>
      <rPr>
        <b/>
        <sz val="12"/>
        <color theme="1"/>
        <rFont val="Calibri"/>
        <family val="2"/>
        <scheme val="minor"/>
      </rPr>
      <t>compétition ou entrainement</t>
    </r>
  </si>
  <si>
    <t>1 groupe d'entrainement ne correspond pas aux équipes, mais à un ensemble de personnes qui s'entrainent aux même horaires</t>
  </si>
  <si>
    <t>Le club met-il en place un accompagnement médical pour ses joueurs ?</t>
  </si>
  <si>
    <t>Sans dipôme</t>
  </si>
  <si>
    <t>BEF</t>
  </si>
  <si>
    <t>DES</t>
  </si>
  <si>
    <t>Autre</t>
  </si>
  <si>
    <t>Dossier pour l'emploi</t>
  </si>
  <si>
    <t>SYNTHESE LABEL JEUNE</t>
  </si>
  <si>
    <t>Nbe licénciés(es)</t>
  </si>
  <si>
    <t>Dirigeants / équipe</t>
  </si>
  <si>
    <t>Nbe dirigeantes</t>
  </si>
  <si>
    <t>Défibrilateur</t>
  </si>
  <si>
    <t>Représentation</t>
  </si>
  <si>
    <t>Coordination</t>
  </si>
  <si>
    <t>Organigramme</t>
  </si>
  <si>
    <t>Label jeune</t>
  </si>
  <si>
    <t>Statut des jeunes</t>
  </si>
  <si>
    <t>Nbe équipe</t>
  </si>
  <si>
    <t>Nbe entrainement</t>
  </si>
  <si>
    <t>Programmation</t>
  </si>
  <si>
    <t>Spé GB</t>
  </si>
  <si>
    <t>Médical</t>
  </si>
  <si>
    <t>Pratiques diversifiées</t>
  </si>
  <si>
    <t>Féminines</t>
  </si>
  <si>
    <t>Chartre</t>
  </si>
  <si>
    <t>Arbitrage</t>
  </si>
  <si>
    <t>Responsable T</t>
  </si>
  <si>
    <t xml:space="preserve">Entraineur 1ère </t>
  </si>
  <si>
    <t>Entraineur réserve</t>
  </si>
  <si>
    <t>Entraineur 3</t>
  </si>
  <si>
    <t>Entraineur GB</t>
  </si>
  <si>
    <t>Licences</t>
  </si>
  <si>
    <t>Asso</t>
  </si>
  <si>
    <t>Sportif</t>
  </si>
  <si>
    <t>Educ</t>
  </si>
  <si>
    <t>Encadrement</t>
  </si>
  <si>
    <t>Cas disciplinaires</t>
  </si>
  <si>
    <t>Le club met-il en place des entrainements ou des pratiques en compétitions Futsal, Beach soccer, Loisir ou vétérans ?</t>
  </si>
  <si>
    <t>Le club a-t-il un ou des dossiers de cas disciplinaires graves envoyé au rapporteur ?</t>
  </si>
  <si>
    <t>Manifestations extra sportives</t>
  </si>
  <si>
    <t>Numéro club</t>
  </si>
  <si>
    <t>Nom du club</t>
  </si>
  <si>
    <t>niveau club</t>
  </si>
  <si>
    <t>visite faite par</t>
  </si>
  <si>
    <t>personnes présentes</t>
  </si>
  <si>
    <t>niveau de label</t>
  </si>
  <si>
    <t>date de visite</t>
  </si>
  <si>
    <t>ASSO</t>
  </si>
  <si>
    <t>SPORTIF</t>
  </si>
  <si>
    <t>EDUCATIF</t>
  </si>
  <si>
    <t>ENCADREMENT ET FORMATION</t>
  </si>
  <si>
    <t>x</t>
  </si>
  <si>
    <t>COQS ROUGES MANSLE</t>
  </si>
  <si>
    <t>CROISSANT D'OR LUXE</t>
  </si>
  <si>
    <t>ASPTT DIRAC FOOT</t>
  </si>
  <si>
    <t>TAIZE-AIZIE - LES ADJOTS</t>
  </si>
  <si>
    <t>LA ROCHE-RIVIERES FOOTBALL CLUB TARDOIRE</t>
  </si>
  <si>
    <t>ENTENTE FOOT 16</t>
  </si>
  <si>
    <t>CHABANAIS EXIDEUIL FOOTBALL CLUB</t>
  </si>
  <si>
    <t>LA PATRIOTE DE ST SAVINIEN</t>
  </si>
  <si>
    <t>SAINT PALAIS SPORT FOOTBALL</t>
  </si>
  <si>
    <t>FOOTBALL CLUB ATLANTIQUE</t>
  </si>
  <si>
    <t>AS RETHAISE</t>
  </si>
  <si>
    <t>AVIRON BOUTONNAIS</t>
  </si>
  <si>
    <t>AVENIR SPORTIF DE LA BAIE</t>
  </si>
  <si>
    <t>FOOTBALL CLUB NORD 17</t>
  </si>
  <si>
    <t>ASSOCIATION CULTURE SPORT</t>
  </si>
  <si>
    <t>ESPOIR FOOTBALL CLUB DB2S</t>
  </si>
  <si>
    <t>LES DIABLES ROUGES BOUCHOLEURS CHATELAILLON YVES</t>
  </si>
  <si>
    <t>CLERAC ORIGNOLLES ST MARTIN DU LARY</t>
  </si>
  <si>
    <t>TULLE FOOTBALL CORREZE</t>
  </si>
  <si>
    <t>ALLIANCE ESTIVAUX ST PARDOUX</t>
  </si>
  <si>
    <t>ASSOCIATION SPORTIVE MARCILLAC CLERGOUX</t>
  </si>
  <si>
    <t>ASSOCIATION SPORTIVES DES TURC D'USSEL</t>
  </si>
  <si>
    <t>ENTENTE TROCHE-VIGEOIS</t>
  </si>
  <si>
    <t>CREUSE AVENIR 2005</t>
  </si>
  <si>
    <t>LA THIBERIENNE</t>
  </si>
  <si>
    <t>LES AIGLONS RAZACOIS</t>
  </si>
  <si>
    <t>LES EPIS MONTREM MONTANCEIX</t>
  </si>
  <si>
    <t>L' ENTENTE CALES TREMOLAT</t>
  </si>
  <si>
    <t>PAYS EYRAUD LE FLEIX ST PIERRE D EYRAUD</t>
  </si>
  <si>
    <t>SAINT AULAYE SPORTS</t>
  </si>
  <si>
    <t>FC BASSIMILHACOIS</t>
  </si>
  <si>
    <t>FC CENDRIEUX LA DOUZE</t>
  </si>
  <si>
    <t>FC THENON LIMEYRAT FOSSEMAGNE</t>
  </si>
  <si>
    <t>COCARDE DE ST LAURENT ET BENON</t>
  </si>
  <si>
    <t>LES COQS ROUGES BORDEAUX</t>
  </si>
  <si>
    <t>FRATERNELLE LANDIRAS</t>
  </si>
  <si>
    <t>PATRONAGE BAZADAIS</t>
  </si>
  <si>
    <t>LA JOYEUSE ST SULPICE ET CAMEYRA</t>
  </si>
  <si>
    <t>LA JOYEUSE DE SAVIGNAC</t>
  </si>
  <si>
    <t>LES ROUGES ST JEAN DE LIBOURNE</t>
  </si>
  <si>
    <t>STE LA JEUNESSE D'YVRAC</t>
  </si>
  <si>
    <t>STE JEUNESSE D ARTIGUES</t>
  </si>
  <si>
    <t>ASSOCIATION SPORTIVE PUGNACAISE</t>
  </si>
  <si>
    <t>LES BLEUETS MACARIENS</t>
  </si>
  <si>
    <t>SAINT SEURIN JUNIOR CLUB</t>
  </si>
  <si>
    <t>FOOTBALL CLUB CUBNEZAIS</t>
  </si>
  <si>
    <t>FC ESTUAIRE/ HAUTE GIRONDE</t>
  </si>
  <si>
    <t>US ALLIANCE TALENCAISE</t>
  </si>
  <si>
    <t>MERIGNAC ATHLETIC CLUB</t>
  </si>
  <si>
    <t>LA JEANNE D ARC DE DAX</t>
  </si>
  <si>
    <t>LA VIOLETTE ATURINE</t>
  </si>
  <si>
    <t>DES PORTIVO PORTUG ST PAUL DAX</t>
  </si>
  <si>
    <t>RACING CLUB DE DAX</t>
  </si>
  <si>
    <t>YCHOUX FOOTBALL CLUB</t>
  </si>
  <si>
    <t>ROQUENTIN OLYMPIQUE CLUB</t>
  </si>
  <si>
    <t>OLYMPIQUE SPORTIF AGENAIS</t>
  </si>
  <si>
    <t>CONFLUENT FOOTBALL 47</t>
  </si>
  <si>
    <t>AGEN RACING CLUB</t>
  </si>
  <si>
    <t>ARIN LUZIEN</t>
  </si>
  <si>
    <t>AVIRON BAYONNAIS</t>
  </si>
  <si>
    <t>LA JEANNE D'ARC DE BIARRITZ</t>
  </si>
  <si>
    <t>KAMBOKO IZARRA</t>
  </si>
  <si>
    <t>LES GENETS D'ANGLET FOOTBALL</t>
  </si>
  <si>
    <t>LA JEANNE D'ARC DE BEARN PAU</t>
  </si>
  <si>
    <t>LES CROISES DE ST ANDRE BAYONNE</t>
  </si>
  <si>
    <t>LES LABOURDINS D'USTARITZ</t>
  </si>
  <si>
    <t>BLEUETS DE NOTRE DAME DE PAU</t>
  </si>
  <si>
    <t>PAPILLONS DE PONTACQ</t>
  </si>
  <si>
    <t>ARRANOAK D'OSSES</t>
  </si>
  <si>
    <t>CIBOURE FOOTBALL CLUB</t>
  </si>
  <si>
    <t>ASPTT DE PAU</t>
  </si>
  <si>
    <t>L'AVAL</t>
  </si>
  <si>
    <t>ESMAN</t>
  </si>
  <si>
    <t>SAINT PEE UNION CLUB FOOT</t>
  </si>
  <si>
    <t>THOUARS FOOT 79</t>
  </si>
  <si>
    <t>AVENIR AUTIZE</t>
  </si>
  <si>
    <t>COQS GAULOIS LIMALONGES</t>
  </si>
  <si>
    <t>LA GAULOISE D ARCAIS</t>
  </si>
  <si>
    <t>FOOTBALL CLUB STE EANNE</t>
  </si>
  <si>
    <t>BUSLAURS THIREUIL</t>
  </si>
  <si>
    <t>VAL DE BOUTONNE FOOT 79</t>
  </si>
  <si>
    <t>BESSINES ASPTT</t>
  </si>
  <si>
    <t>FOOTBALL CLUB BOUTONNAIS</t>
  </si>
  <si>
    <t>ENTENTE SPORTIVE LUTAIZIEN-OIRON</t>
  </si>
  <si>
    <t>GATI-FOOT</t>
  </si>
  <si>
    <t>ENTENTE SPORTIVE THENEZAY PEYRATTE FERRIERE</t>
  </si>
  <si>
    <t>LA LIGUGEENNE</t>
  </si>
  <si>
    <t>ASPTT POITIERS</t>
  </si>
  <si>
    <t>LA PACIFIQUE LATILLE</t>
  </si>
  <si>
    <t>LE REVEIL DE MONCONTOUR</t>
  </si>
  <si>
    <t>US JOURNET</t>
  </si>
  <si>
    <t>SUD VIENNE REGION DE COUHE</t>
  </si>
  <si>
    <t>CEP POITIERS 1892</t>
  </si>
  <si>
    <t>CROUTELLE FOOTBALL CLUB</t>
  </si>
  <si>
    <t>BOIVRE SPORTING CLUB 2015</t>
  </si>
  <si>
    <t>ELAN SPORTIF OYRE DANGE</t>
  </si>
  <si>
    <t>ASPTT LIMOGES</t>
  </si>
  <si>
    <t>AMIS DE MAGNAC LAVAL</t>
  </si>
  <si>
    <t>FOOT SUD 87</t>
  </si>
  <si>
    <t>ELAN SPORTIF LIMOGES</t>
  </si>
  <si>
    <t>US FRATERNELLE FOOT</t>
  </si>
  <si>
    <t>LIMOGES FOOTBALL CLUB</t>
  </si>
  <si>
    <t>AVENIR NORD FOOT 87</t>
  </si>
  <si>
    <t>LES EPIS DE ROYERES</t>
  </si>
  <si>
    <t>LES DIABLES BLEUS DE BERSAC</t>
  </si>
  <si>
    <t>STADE BORDELAIS - ASPTT</t>
  </si>
  <si>
    <t>BORDEAUX ETUDIANTS C.</t>
  </si>
  <si>
    <t>C.ML FLOIRAC</t>
  </si>
  <si>
    <t>SP.C. LA BASTIDIENNE</t>
  </si>
  <si>
    <t>BORDEAUX A.C.</t>
  </si>
  <si>
    <t>O. FC. DE RUELLE</t>
  </si>
  <si>
    <t>ST. MONTOIS</t>
  </si>
  <si>
    <t>C.A. BEGLAIS</t>
  </si>
  <si>
    <t>S.O. CHATELLERAULT</t>
  </si>
  <si>
    <t>S.C. ST JEAN D'ANGELY</t>
  </si>
  <si>
    <t>ST. PESSACAIS U.C.</t>
  </si>
  <si>
    <t>U.S. CHATEAUNEUF</t>
  </si>
  <si>
    <t>S.C. STE CROIX DU MONT</t>
  </si>
  <si>
    <t>S.C. DE CADAUJAC</t>
  </si>
  <si>
    <t>A.S. AIXE S/VIENNE</t>
  </si>
  <si>
    <t>J. VILLENAVAISE</t>
  </si>
  <si>
    <t>SAINT MEDARD S. C.</t>
  </si>
  <si>
    <t>AV. DE MATHA</t>
  </si>
  <si>
    <t>U.S. AIGREFEUILLE</t>
  </si>
  <si>
    <t>LA PATRIOTE AGONAC</t>
  </si>
  <si>
    <t>C.A. STE HELENE</t>
  </si>
  <si>
    <t>PAU F.C.</t>
  </si>
  <si>
    <t>U.S. MAUZE S/LE MIGNON</t>
  </si>
  <si>
    <t>E.S. D'AUDENGE</t>
  </si>
  <si>
    <t>F.C. LOUBESIEN</t>
  </si>
  <si>
    <t>F.A. BOURBAKI PAU</t>
  </si>
  <si>
    <t>C.A. CARBON BLANAIS</t>
  </si>
  <si>
    <t>ST. BLAYAIS</t>
  </si>
  <si>
    <t>R.C. DE BORDEAUX METROPOLE</t>
  </si>
  <si>
    <t>S.A. CISSACAIS</t>
  </si>
  <si>
    <t>F.C. ST ANDRE CUBZAC</t>
  </si>
  <si>
    <t>F. C. LESPARRE MEDOC</t>
  </si>
  <si>
    <t>ST. YGOSSAIS</t>
  </si>
  <si>
    <t>BOULIACAISE F.C.</t>
  </si>
  <si>
    <t>F. C. LIBOURNE</t>
  </si>
  <si>
    <t>ST.J. MACAUDAISE</t>
  </si>
  <si>
    <t>C.A. MONTFOURAT EGLISOTTES</t>
  </si>
  <si>
    <t>C.A. STEPHANOIS</t>
  </si>
  <si>
    <t>S.C. ST SYMPHORIEN</t>
  </si>
  <si>
    <t>J.S. TEICHOISE</t>
  </si>
  <si>
    <t>SP. CHANTECLER BX NORD LE LAC</t>
  </si>
  <si>
    <t>SP.A. MERIGNACAIS</t>
  </si>
  <si>
    <t>F.C. BELIN BELIET</t>
  </si>
  <si>
    <t>A. F. C. ROQUEFORTOIS</t>
  </si>
  <si>
    <t>C.S. LANTONNAIS</t>
  </si>
  <si>
    <t>ANDERNOS SPORT F. C.</t>
  </si>
  <si>
    <t>AM.LAIQ.ET BOURG SPORTS</t>
  </si>
  <si>
    <t>A.S. PONTOISE</t>
  </si>
  <si>
    <t>S. ST MEDARDAIS</t>
  </si>
  <si>
    <t>EL. BOUCALAIS</t>
  </si>
  <si>
    <t>U.S. LENCOUACQ</t>
  </si>
  <si>
    <t>F. C. MARENSIN</t>
  </si>
  <si>
    <t>ET.S. EYSINAISE</t>
  </si>
  <si>
    <t>F.C. HAGETMAUTIEN</t>
  </si>
  <si>
    <t>LA BREDE  F.C.</t>
  </si>
  <si>
    <t>U.S. BEYCHEVELLE</t>
  </si>
  <si>
    <t>AVT G. JEANNE D'ARC CAUDERAN</t>
  </si>
  <si>
    <t>S.U. AGENAIS</t>
  </si>
  <si>
    <t>U.S. ST MICHEL ARUDY</t>
  </si>
  <si>
    <t>A.S. CASTILLONNES CAHUZAC LALAND</t>
  </si>
  <si>
    <t>SP.C. MONSEGURAIS</t>
  </si>
  <si>
    <t>U.S. DE L'ARMAGNAC</t>
  </si>
  <si>
    <t>U. JURANCONNAISE</t>
  </si>
  <si>
    <t>EL. BEARNAIS D'ORTHEZ</t>
  </si>
  <si>
    <t>A.S. FACTURE BIGANOS</t>
  </si>
  <si>
    <t>J.S. D'ANGOULEME</t>
  </si>
  <si>
    <t>U.S. AULNAY DE SAINTONGE</t>
  </si>
  <si>
    <t>A.S. MONTGUYONNAIS</t>
  </si>
  <si>
    <t>U.S. COUHE VERAC</t>
  </si>
  <si>
    <t>CERC.O. CERIZAY</t>
  </si>
  <si>
    <t>A.S. AIGRE</t>
  </si>
  <si>
    <t>C.O. LA COURONNE</t>
  </si>
  <si>
    <t>C.A. BRANTOMOIS</t>
  </si>
  <si>
    <t>J.S. MAGNAC S/TOUVRE</t>
  </si>
  <si>
    <t>C.S. NAINTRE</t>
  </si>
  <si>
    <t>CHAMOIS NIORTAIS F.C.</t>
  </si>
  <si>
    <t>ET.S. AIGLONS BRIVE</t>
  </si>
  <si>
    <t>C.A. NEUVILLE</t>
  </si>
  <si>
    <t>U.S. BAIGNES</t>
  </si>
  <si>
    <t>U.S. LEZAY</t>
  </si>
  <si>
    <t>U.S. PONT L'ABBE D'ARNOULT</t>
  </si>
  <si>
    <t>REV. DE LOULAY</t>
  </si>
  <si>
    <t>U.S. CHAUVIGNY</t>
  </si>
  <si>
    <t>U.S.AM. MONTBRON</t>
  </si>
  <si>
    <t>U.S. FORGES D'AUNIS</t>
  </si>
  <si>
    <t>U.ET.S. MONTMORILLON</t>
  </si>
  <si>
    <t>U.S. VIVONNE F.</t>
  </si>
  <si>
    <t>C.S. ST ANGEAU</t>
  </si>
  <si>
    <t>C.S. BOUSSAC</t>
  </si>
  <si>
    <t>S.C. VOUZAILLES</t>
  </si>
  <si>
    <t>ENT.S. BENEVENT MARSAC</t>
  </si>
  <si>
    <t>U.S. MELUSINE LUSIGNAN</t>
  </si>
  <si>
    <t>U.S. SAUJON</t>
  </si>
  <si>
    <t>F.C. ROUILLE</t>
  </si>
  <si>
    <t>C.S. ST MICHEL S/CHARENTE</t>
  </si>
  <si>
    <t>STE S. SILLARS</t>
  </si>
  <si>
    <t>JARNAC S.</t>
  </si>
  <si>
    <t>A.S. PANAZOL</t>
  </si>
  <si>
    <t>F.C. BRESSUIRE</t>
  </si>
  <si>
    <t>U.S.FRATERNELLE PAMPROUX</t>
  </si>
  <si>
    <t>ESP.S. MONTIGNACOISE</t>
  </si>
  <si>
    <t>F.C. AUBETERRE</t>
  </si>
  <si>
    <t>U.S. CHAMPAGNE MOUTON</t>
  </si>
  <si>
    <t>S.A. SOUCHEEN</t>
  </si>
  <si>
    <t>F.C. SMARVES 1936</t>
  </si>
  <si>
    <t>ET.S. BOULAZAC</t>
  </si>
  <si>
    <t>AM.J. MONTMOREAU</t>
  </si>
  <si>
    <t>A.S. EYMOUTIERS</t>
  </si>
  <si>
    <t>A.S. PERIGNE</t>
  </si>
  <si>
    <t>U.S. SANXAY</t>
  </si>
  <si>
    <t>U.S. ST MAIGRIN</t>
  </si>
  <si>
    <t>C.A. ST SAVIN ST GERMAIN</t>
  </si>
  <si>
    <t>U.S. PONS</t>
  </si>
  <si>
    <t>AM.S. COZES</t>
  </si>
  <si>
    <t>ET.S. BLANZAC</t>
  </si>
  <si>
    <t>U.S. ALERTE ST AIGULIN</t>
  </si>
  <si>
    <t>F.C. CHARENTAIS ISLE D'ESPAGNAC</t>
  </si>
  <si>
    <t>AM.S. COULONGES THOUARSAIS</t>
  </si>
  <si>
    <t>S.C. MOUTHIERS</t>
  </si>
  <si>
    <t>ET.S. ROMAINE</t>
  </si>
  <si>
    <t>F.C. NERSAC</t>
  </si>
  <si>
    <t>S.A. MONCOUTANT</t>
  </si>
  <si>
    <t>S.C. VERRIERES</t>
  </si>
  <si>
    <t>SP. A. MAUZE-RIGNE</t>
  </si>
  <si>
    <t>U.S.A. VERDILLE</t>
  </si>
  <si>
    <t>U.S. MIGNE AUXANCES</t>
  </si>
  <si>
    <t>TREFLE SP. REAUX</t>
  </si>
  <si>
    <t>ENT.S. STE MARIE DE RE</t>
  </si>
  <si>
    <t>AM.S. COULON</t>
  </si>
  <si>
    <t>U.S. ITEUIL</t>
  </si>
  <si>
    <t>ET.S. FLEAC</t>
  </si>
  <si>
    <t>F.C. DE CIEUX VAULRY</t>
  </si>
  <si>
    <t>F.C. OCEAN DE BOIS EN RE</t>
  </si>
  <si>
    <t>CERC.A. EGLETONS</t>
  </si>
  <si>
    <t>ET.S. LHOMMAIZE</t>
  </si>
  <si>
    <t>ENT.S. AUNISIENNE D'AYTRE</t>
  </si>
  <si>
    <t>SECTION A. LE PALAIS S/VIENNE</t>
  </si>
  <si>
    <t>AM.S. PLEUMARTIN</t>
  </si>
  <si>
    <t>S.L. CENON S/VIENNE</t>
  </si>
  <si>
    <t>S.C. CHAMPAGNE ST HILAIRE</t>
  </si>
  <si>
    <t>AM.S. SOYAUX</t>
  </si>
  <si>
    <t>F.C. ST GERVAIS 3 CLOCHERS</t>
  </si>
  <si>
    <t>U.S. LORMONT</t>
  </si>
  <si>
    <t>A.S. PERSAC</t>
  </si>
  <si>
    <t>A.S. AMBAZAC</t>
  </si>
  <si>
    <t>A.S. NEXON</t>
  </si>
  <si>
    <t>J.A. ISLE</t>
  </si>
  <si>
    <t>JOIE S. MILLAC</t>
  </si>
  <si>
    <t>ARTS ET S. NERE</t>
  </si>
  <si>
    <t>A.S. NIEUL</t>
  </si>
  <si>
    <t>U.S. DE GRAND BOURG</t>
  </si>
  <si>
    <t>U.S. ANAIS</t>
  </si>
  <si>
    <t>U.S. LA CHAPELLE VIVIERS</t>
  </si>
  <si>
    <t>U.S. COURLAY</t>
  </si>
  <si>
    <t>U.S. PRAHECQ</t>
  </si>
  <si>
    <t>LA JARRIE F.C.</t>
  </si>
  <si>
    <t>U.S. VAYRES</t>
  </si>
  <si>
    <t>F.C. VRINES</t>
  </si>
  <si>
    <t>F.C. PERIGNY</t>
  </si>
  <si>
    <t>C.A. ST AUBIN LE CLOUD</t>
  </si>
  <si>
    <t>F.C. FUMEL LIBOS</t>
  </si>
  <si>
    <t>C.S. BEAUVOIR S/NIORT</t>
  </si>
  <si>
    <t>U.S. MARENNAISE</t>
  </si>
  <si>
    <t>U.S. SOLIGNAC LE VIGEN</t>
  </si>
  <si>
    <t>A.S. CLAIX</t>
  </si>
  <si>
    <t>A.S. CHATEAUNEUF NEUVIC</t>
  </si>
  <si>
    <t>F.C. ST BRICE S/VIENNE</t>
  </si>
  <si>
    <t>U.S. PAYROUX</t>
  </si>
  <si>
    <t>FOY.RUR. MONTEIL</t>
  </si>
  <si>
    <t>U.S. LA GEMOZE</t>
  </si>
  <si>
    <t>U.S. CHANCELADAISE</t>
  </si>
  <si>
    <t>AM.S. ST YRIEIX</t>
  </si>
  <si>
    <t>A.S. ST PIERRE DES ECHAUBROGNES</t>
  </si>
  <si>
    <t>U.S. LES ORMES</t>
  </si>
  <si>
    <t>U.S. PRESSAC</t>
  </si>
  <si>
    <t>S.C. ARESIEN</t>
  </si>
  <si>
    <t>F.C. DE ST MEDARD EN JALLES</t>
  </si>
  <si>
    <t>U.S. VAILLANTE GELOSIENNE</t>
  </si>
  <si>
    <t>U.S. FELLETIN</t>
  </si>
  <si>
    <t>C.OM. CHENERAILLES</t>
  </si>
  <si>
    <t>U.S. COUTRAS</t>
  </si>
  <si>
    <t>U.S. MUSSIDAN ST MEDARD</t>
  </si>
  <si>
    <t>C.A. CHAMBOULIVOIS</t>
  </si>
  <si>
    <t>F.C. AMBES</t>
  </si>
  <si>
    <t>F.C. LOUDUN</t>
  </si>
  <si>
    <t>U.S.AM. BONNEUIL MATOURS</t>
  </si>
  <si>
    <t>U.S. AUZANCES</t>
  </si>
  <si>
    <t>C.A. ST VICTURNIEN</t>
  </si>
  <si>
    <t>ET.S. BONNES</t>
  </si>
  <si>
    <t>U.S. LE TEMPLE ET LE PORGE</t>
  </si>
  <si>
    <t>U.S. VILLENEUVE CHAUVIGNY</t>
  </si>
  <si>
    <t>ENT.S. LA TRIMOUILLE LIGLET</t>
  </si>
  <si>
    <t>STE S. STE FEREOLE</t>
  </si>
  <si>
    <t>U.AM. VILLOGNON</t>
  </si>
  <si>
    <t>U.S. COUSSAC BONNEVAL</t>
  </si>
  <si>
    <t>ESP.S. ST BENOIT</t>
  </si>
  <si>
    <t>J.S. NIEUIL L'ESPOIR</t>
  </si>
  <si>
    <t>ENT.S. EVAUX BUDELIERE</t>
  </si>
  <si>
    <t>U.A.NIORT ST FLORENT</t>
  </si>
  <si>
    <t>AM.S. MERPINS</t>
  </si>
  <si>
    <t>U.S. VOUILLE</t>
  </si>
  <si>
    <t>ET.S. CHAMPNIERS</t>
  </si>
  <si>
    <t>ET. CLEMENTINE D'UZESTE</t>
  </si>
  <si>
    <t>U.S. LA JOYEUSE BUSSIERE POITEVI</t>
  </si>
  <si>
    <t>F.C ST CYBARDEAUX</t>
  </si>
  <si>
    <t>C.S. DISSAY</t>
  </si>
  <si>
    <t>U.S. LEIGNES S/FONTAINE</t>
  </si>
  <si>
    <t>A.S . DES EGLANTINS D'HENDAYE</t>
  </si>
  <si>
    <t>MAS A.C.</t>
  </si>
  <si>
    <t>E.S. BUXEROLLES</t>
  </si>
  <si>
    <t>A.S. CAZERIENNE</t>
  </si>
  <si>
    <t>J.S. BERSONNAISE</t>
  </si>
  <si>
    <t>A.S. VITRAC CORREZE</t>
  </si>
  <si>
    <t>U.S.A. CONDAT S/VIENNE</t>
  </si>
  <si>
    <t>A.S. LEGRAND LIMOGES</t>
  </si>
  <si>
    <t>F.C. ECUREUILS MERIGNAC ARLAC</t>
  </si>
  <si>
    <t>F.C. ST YRIEIX LA PERCHE</t>
  </si>
  <si>
    <t>A.AM.S. ST JULIEN L'ARS</t>
  </si>
  <si>
    <t>U.S. JAUNAY CLAN</t>
  </si>
  <si>
    <t>U.S. AVAILLES LIMOUZINE</t>
  </si>
  <si>
    <t>ESPE.S. BRULAIN</t>
  </si>
  <si>
    <t>AV.S. AIFFRES</t>
  </si>
  <si>
    <t>U.S. CHASSENEUIL</t>
  </si>
  <si>
    <t>A.S. CHEMINOTS POITIERS BIARD</t>
  </si>
  <si>
    <t>U.S. BOUSCATAISE</t>
  </si>
  <si>
    <t>AM.S. PELLEGRUE</t>
  </si>
  <si>
    <t>U.S. BAZEILLAISE</t>
  </si>
  <si>
    <t>A.S. CHAZELLES</t>
  </si>
  <si>
    <t>U.S. BERUGES</t>
  </si>
  <si>
    <t>BEL AIR ROCS O.C. POITIERS</t>
  </si>
  <si>
    <t>ENT.S. SURGERES</t>
  </si>
  <si>
    <t>AM. S. DE BUSSIERE DUNOISE</t>
  </si>
  <si>
    <t>COULOMBIERS SP.</t>
  </si>
  <si>
    <t>C.O. ST GENEST</t>
  </si>
  <si>
    <t>AV.S. ECHIRE ST GELAIS</t>
  </si>
  <si>
    <t>E.S. MONTIGNAC</t>
  </si>
  <si>
    <t>ET.S. MONTOISE</t>
  </si>
  <si>
    <t>AM.S. CHARRON</t>
  </si>
  <si>
    <t>U. STES S. MERINCHAL</t>
  </si>
  <si>
    <t>A.S. BLANZAY</t>
  </si>
  <si>
    <t>U.S. LATHUS</t>
  </si>
  <si>
    <t>ET.S. CLUSSAIS LA POMMERAIE</t>
  </si>
  <si>
    <t>TOUR S. MERLES BLANCS 88 VERTEIL</t>
  </si>
  <si>
    <t>U.S. LA ROCHE POSAY</t>
  </si>
  <si>
    <t>C.O. COULOUNIEIX CHAMIERS</t>
  </si>
  <si>
    <t>J.S. CORGNAC</t>
  </si>
  <si>
    <t>F.C. ROULLET</t>
  </si>
  <si>
    <t>J.S. SIREUIL</t>
  </si>
  <si>
    <t>U.S. ST VAURY HOPITAUX VALETTE</t>
  </si>
  <si>
    <t>S.C. CHAMPAGNAT</t>
  </si>
  <si>
    <t>U.S. PEXINOISE NIORT</t>
  </si>
  <si>
    <t>ENT.S. DES TROIS CITES POITIERS</t>
  </si>
  <si>
    <t>U.S. ST LEONARD DE NOBLAT</t>
  </si>
  <si>
    <t>U.S. LAMOTHE MONGAUZY</t>
  </si>
  <si>
    <t>E.S. THENACAISE</t>
  </si>
  <si>
    <t>A.S. BEYNAT</t>
  </si>
  <si>
    <t>C.A. PEYRAT LA NONIERE</t>
  </si>
  <si>
    <t>A.S. SOUMANS</t>
  </si>
  <si>
    <t>F.C. CHICHE</t>
  </si>
  <si>
    <t>A.S. ARTIX</t>
  </si>
  <si>
    <t>PARDIES O.</t>
  </si>
  <si>
    <t>ESPO.S. ARDIN</t>
  </si>
  <si>
    <t>AM.S. DE MONS</t>
  </si>
  <si>
    <t>U.S. LA CRECHE</t>
  </si>
  <si>
    <t>AMITIE S. DE CLAZAY</t>
  </si>
  <si>
    <t>U.S. MIREBEAU</t>
  </si>
  <si>
    <t>C.S. BUSSAC FORET</t>
  </si>
  <si>
    <t>ESPE.S. SOURSAC</t>
  </si>
  <si>
    <t>C.A. RIBERACOIS</t>
  </si>
  <si>
    <t>J.S. BASSEAU ANGOULEME</t>
  </si>
  <si>
    <t>O.C. ROCHECHOUART</t>
  </si>
  <si>
    <t>U.S. ST DENIS DE PILE</t>
  </si>
  <si>
    <t>ENT.S. VERDELAIS ST MAIXANT SEME</t>
  </si>
  <si>
    <t>AV. MOURENXOIS</t>
  </si>
  <si>
    <t>AM.S. TAILLANAISE</t>
  </si>
  <si>
    <t>C.S. LEROY ANGOULEME</t>
  </si>
  <si>
    <t>U.S. TOCANE ST APRE</t>
  </si>
  <si>
    <t>C.AM. MORCENAIS</t>
  </si>
  <si>
    <t>TONNEINS F. C.</t>
  </si>
  <si>
    <t>STE EDUC.POP. ST ROMANS LES MELL</t>
  </si>
  <si>
    <t>C.S. AMAILLOUX</t>
  </si>
  <si>
    <t>ET.S. ST AMAND S/SEVRE</t>
  </si>
  <si>
    <t>U.S. LE DORAT</t>
  </si>
  <si>
    <t>U.S. MEURSAC</t>
  </si>
  <si>
    <t>C.A. MEYMACOIS</t>
  </si>
  <si>
    <t>O.S.C. FORS</t>
  </si>
  <si>
    <t>ESPE. AVAILLES EN CHATELLERAULT</t>
  </si>
  <si>
    <t>VAILLANTE S. CAUDROT</t>
  </si>
  <si>
    <t>ST. NAVARRAIS</t>
  </si>
  <si>
    <t>AM.S. POUILLE TERCE</t>
  </si>
  <si>
    <t>U.S. CISSE</t>
  </si>
  <si>
    <t>C.A. EYGURANDE MERLINES</t>
  </si>
  <si>
    <t>F.C. MARMANDE 47</t>
  </si>
  <si>
    <t>A.S. VOUNEUIL S/VIENNE</t>
  </si>
  <si>
    <t>U.S. NALLIERS</t>
  </si>
  <si>
    <t>U.S. FENIOUX</t>
  </si>
  <si>
    <t>C.A. ST MEME LES CARRIERES</t>
  </si>
  <si>
    <t>J.S. CHAMBONNAISE</t>
  </si>
  <si>
    <t>U.S. LA FERRIERE AIROUX</t>
  </si>
  <si>
    <t>U.S. NIZANNAISE</t>
  </si>
  <si>
    <t>AM.S. VOEUIL ET GIGET</t>
  </si>
  <si>
    <t>ENT.S. DU PLATEAU</t>
  </si>
  <si>
    <t>BISCARROSSE O.</t>
  </si>
  <si>
    <t>U.S. DE CHENIERS</t>
  </si>
  <si>
    <t>F.C. FLEURE</t>
  </si>
  <si>
    <t>F.C. MONTAMISE</t>
  </si>
  <si>
    <t>A.S. LADIGNAC LE LONG</t>
  </si>
  <si>
    <t>A.S. CIVAUX</t>
  </si>
  <si>
    <t>U.S. FARGUAISE</t>
  </si>
  <si>
    <t>ENT.S. USSEL</t>
  </si>
  <si>
    <t>U.S. GONTAUDAISE</t>
  </si>
  <si>
    <t>U.S. NANTIAT</t>
  </si>
  <si>
    <t>F.C. ARGENTACOIS</t>
  </si>
  <si>
    <t>U.S. JUMILHACOISE</t>
  </si>
  <si>
    <t>AM.S. INGRANDES</t>
  </si>
  <si>
    <t>J.S. LAFARGE LIMOGES</t>
  </si>
  <si>
    <t>F.C. SAUVIAT S/VIGE</t>
  </si>
  <si>
    <t>ESPE.C. ADRIERS</t>
  </si>
  <si>
    <t>U.S. D'ABZAC</t>
  </si>
  <si>
    <t>A.S. SEILHACOISE</t>
  </si>
  <si>
    <t>A.S. JOUHET PINDRAY</t>
  </si>
  <si>
    <t>ENT.S. DE LA HAUTE LANDE</t>
  </si>
  <si>
    <t>U.S. LA ROCHE L'ABEILLE</t>
  </si>
  <si>
    <t>O.L. ST LIGUAIRE NIORT</t>
  </si>
  <si>
    <t>U.S. BRION</t>
  </si>
  <si>
    <t>S.C. ROUGNATOIS</t>
  </si>
  <si>
    <t>C.A. RILHAC RANCON</t>
  </si>
  <si>
    <t>A.S. MEYSSACOISE DE F.</t>
  </si>
  <si>
    <t>C.S. FEYTIAT</t>
  </si>
  <si>
    <t>ST SAUD F.</t>
  </si>
  <si>
    <t>A.S. LE HAILLAN</t>
  </si>
  <si>
    <t>ST. VOUILLE</t>
  </si>
  <si>
    <t>J.S. ABZACAISE</t>
  </si>
  <si>
    <t>ET.S.B. PAIZAY LE TORT</t>
  </si>
  <si>
    <t>A.S. BUJALEUF</t>
  </si>
  <si>
    <t>U.S. ORADOUR S/GLANE</t>
  </si>
  <si>
    <t>R.S.C. ST PRIEST TAURION</t>
  </si>
  <si>
    <t>ENT.S. BEAUMONT ST CYR</t>
  </si>
  <si>
    <t>U.S.A. DE LEPAUD</t>
  </si>
  <si>
    <t>ESPE. TERVES ES</t>
  </si>
  <si>
    <t>C.S. ST GEORGES D'OLERON</t>
  </si>
  <si>
    <t>F.C. MONTS S/GUESNES</t>
  </si>
  <si>
    <t>U.S. LUDONAISE</t>
  </si>
  <si>
    <t>A.S.ESPE. OEYRELUY</t>
  </si>
  <si>
    <t>A.J. SAULGE</t>
  </si>
  <si>
    <t>U.S. PLAISANCE</t>
  </si>
  <si>
    <t>C.A. BRIGNACOIS</t>
  </si>
  <si>
    <t>U.A. SABRAISE</t>
  </si>
  <si>
    <t>A. ST LAURENT BILLERE</t>
  </si>
  <si>
    <t>S.C. FLAYAT</t>
  </si>
  <si>
    <t>A.S. ST AUBIN DE MEDOC</t>
  </si>
  <si>
    <t>U.S. BRILLAC</t>
  </si>
  <si>
    <t>S.C. VERNEUIL S/VIENNE</t>
  </si>
  <si>
    <t>A.S. AIGUILLE BOSMIE CHARROUX</t>
  </si>
  <si>
    <t>F.C. SAVIGNE</t>
  </si>
  <si>
    <t>A.S. ST SAVIOL</t>
  </si>
  <si>
    <t>AM.S. ST LEGER MONTBRILLAIS</t>
  </si>
  <si>
    <t>F.C. MAZERAY</t>
  </si>
  <si>
    <t>A.S. ST DIZIER LEYRENNE</t>
  </si>
  <si>
    <t>U.S. LES TROIS MOUTIERS</t>
  </si>
  <si>
    <t>ALOUETTE FOY.C. RIV.GAUCH.LIMOGE</t>
  </si>
  <si>
    <t>U.S. DONZENACOISE</t>
  </si>
  <si>
    <t>CAZAUX O.</t>
  </si>
  <si>
    <t>PAREMPUYRE F. C.</t>
  </si>
  <si>
    <t>REV. S. ST SERNIN</t>
  </si>
  <si>
    <t>S.C. SARDENTAIS</t>
  </si>
  <si>
    <t>A.S. ST JUST LE MARTEL</t>
  </si>
  <si>
    <t>F.C. BARPAIS</t>
  </si>
  <si>
    <t>A.S. LUSSAT</t>
  </si>
  <si>
    <t>AM.RUR. CHERVEUX</t>
  </si>
  <si>
    <t>U.S. VARSOISE</t>
  </si>
  <si>
    <t>L.ASSOCIES GENTE</t>
  </si>
  <si>
    <t>A.M.S. DE STE NEOMAYE ROMANS</t>
  </si>
  <si>
    <t>AM.S. MIGNALOUX BEAUVOIR</t>
  </si>
  <si>
    <t>AM.S. BREUILLET</t>
  </si>
  <si>
    <t>U.S. LAGORCE</t>
  </si>
  <si>
    <t>U.S.C. LEOGNAN</t>
  </si>
  <si>
    <t>A.S. MAURRINOISE</t>
  </si>
  <si>
    <t>STADE PAUILLACAIS F. C.</t>
  </si>
  <si>
    <t>F. C. PESSAC ALOUETTE</t>
  </si>
  <si>
    <t>F.C. NACHAMPS</t>
  </si>
  <si>
    <t>F. C. PAYS DE MAREUIL</t>
  </si>
  <si>
    <t>A.S. CHAMBERTOISE</t>
  </si>
  <si>
    <t>ESPE.S. LAPLEAUCOISE</t>
  </si>
  <si>
    <t>U.S. LA CHAPELLE BATON</t>
  </si>
  <si>
    <t>AM.S. ARCHIGNY</t>
  </si>
  <si>
    <t>C.S. L'ESPINASSE CHAUVIGNY</t>
  </si>
  <si>
    <t>LIMOGES LANDOUGE F.</t>
  </si>
  <si>
    <t>F.C. FONTAINE LE COMTE</t>
  </si>
  <si>
    <t>C.A. CELLES</t>
  </si>
  <si>
    <t>U.S. VRERE ST LEGER DE MONTBRUN</t>
  </si>
  <si>
    <t>ENT. BOE BON ENCONTRE</t>
  </si>
  <si>
    <t>F.C. CASTELJALOUX</t>
  </si>
  <si>
    <t>A.S. LIMOGES ROUSSILLON</t>
  </si>
  <si>
    <t>A.S. LIVRADAISE</t>
  </si>
  <si>
    <t>CTE S. PEYRILHAC</t>
  </si>
  <si>
    <t>ENT.S. AUNAC</t>
  </si>
  <si>
    <t>ET.S. LESTERPS</t>
  </si>
  <si>
    <t>A.S. CHAMPIGNY LE ROCHEREAU</t>
  </si>
  <si>
    <t>A.S. ST DENIS DU PIN</t>
  </si>
  <si>
    <t>AM.S. COLOMBIERS</t>
  </si>
  <si>
    <t>AM.S. EXOUDUN</t>
  </si>
  <si>
    <t>BOISSEUIL F.C.</t>
  </si>
  <si>
    <t>AM.S. MONTHOIRON</t>
  </si>
  <si>
    <t>FOY.RUR. DE BELLEGARDE</t>
  </si>
  <si>
    <t>A.S. VELLECHES</t>
  </si>
  <si>
    <t>ST SULPICE J.</t>
  </si>
  <si>
    <t>ET.S. USSAC</t>
  </si>
  <si>
    <t>ARGAGNON S.L.</t>
  </si>
  <si>
    <t>S.A. MAULEONAIS</t>
  </si>
  <si>
    <t>AM.LAIQ. GUIMPS</t>
  </si>
  <si>
    <t>U.S. FRATERNELLE HAIMS</t>
  </si>
  <si>
    <t>F.C. ST PRIEST SS/AIXE</t>
  </si>
  <si>
    <t>E.S. NOUAILLE</t>
  </si>
  <si>
    <t>A.S. DE SALLES D'ANGLES</t>
  </si>
  <si>
    <t>ENT.S. AHUNOISE</t>
  </si>
  <si>
    <t>U.S.A. COMPREIGNAC</t>
  </si>
  <si>
    <t>U.S. ANTOIGNE</t>
  </si>
  <si>
    <t>A.S.J. D'ESPELETTE</t>
  </si>
  <si>
    <t>S.L. DE CHATEAUBERNARD</t>
  </si>
  <si>
    <t>A.S. ST JUNIEN</t>
  </si>
  <si>
    <t>C.S. MONTROL SENARD</t>
  </si>
  <si>
    <t>F.C. ST REMY S/CREUSE</t>
  </si>
  <si>
    <t>A.S. DE MERCOEUR</t>
  </si>
  <si>
    <t>ENT.S. BRUGES</t>
  </si>
  <si>
    <t>ET.S. CANEJAN</t>
  </si>
  <si>
    <t>C.S. TRIZAY</t>
  </si>
  <si>
    <t>F.C. UZERCHE</t>
  </si>
  <si>
    <t>A.S. LEDEUIX</t>
  </si>
  <si>
    <t>U.S. LAMBON</t>
  </si>
  <si>
    <t>U.S. HAUTEFORT</t>
  </si>
  <si>
    <t>U.S. INTERCOMMUNALE D'EYNESSE</t>
  </si>
  <si>
    <t>U.S. BACHELIERE</t>
  </si>
  <si>
    <t>J.S. MAUTOISE</t>
  </si>
  <si>
    <t>ET.S. CLUGNAT</t>
  </si>
  <si>
    <t>A. LES JEUNES D'ABET LAHONTAN</t>
  </si>
  <si>
    <t>F.C. PETIT PALAIS/PUISSEGUIN</t>
  </si>
  <si>
    <t>U.S. VICQ S/GARTEMPE</t>
  </si>
  <si>
    <t>EV. LE TALLUD</t>
  </si>
  <si>
    <t>ET.S. CHATEAU LARCHER</t>
  </si>
  <si>
    <t>A.S. RAZES</t>
  </si>
  <si>
    <t>F.C. CLAIRACAIS</t>
  </si>
  <si>
    <t>PRIGONRIEUX F.C.</t>
  </si>
  <si>
    <t>F.C. SAINTE EULALIE OMNISPORTS</t>
  </si>
  <si>
    <t>C.A. CARIGNANAIS</t>
  </si>
  <si>
    <t>HASPARREN F.C.</t>
  </si>
  <si>
    <t>A.S.C. STE SUZANNE</t>
  </si>
  <si>
    <t>S.A.SOUVIGNE ST MARTIN ST MAIXEN</t>
  </si>
  <si>
    <t>VARETZ A.C.</t>
  </si>
  <si>
    <t>A.S. MAZERES UZOS RONTIGNON</t>
  </si>
  <si>
    <t>U.S. LA PORCHERIE</t>
  </si>
  <si>
    <t>ST PERDON S.</t>
  </si>
  <si>
    <t>A.S. ST VIANCE</t>
  </si>
  <si>
    <t>U.S. DEUX RIVES ARS GIMEUX</t>
  </si>
  <si>
    <t>ENT.S. MAZERES ROAILLAN</t>
  </si>
  <si>
    <t>F.C. CHATILLON</t>
  </si>
  <si>
    <t>A.S. LES BISONS</t>
  </si>
  <si>
    <t>S.C. SEREILHAC</t>
  </si>
  <si>
    <t>F.C. JARDRES</t>
  </si>
  <si>
    <t>J.S. ROSIEROISE</t>
  </si>
  <si>
    <t>AM.S. ST CHRISTOPHE</t>
  </si>
  <si>
    <t>U.S. BROCAS</t>
  </si>
  <si>
    <t>F.C. LONS</t>
  </si>
  <si>
    <t>F.C. ESPAGNOL DE PAU</t>
  </si>
  <si>
    <t>U.S. AVANTON</t>
  </si>
  <si>
    <t>F.C. FONTAFIE</t>
  </si>
  <si>
    <t>A.S. SEVRES ANXAUMONT</t>
  </si>
  <si>
    <t>LA ROCHELLE VILLENEUVE F. C.</t>
  </si>
  <si>
    <t>J.S. SEMUSSACAISE</t>
  </si>
  <si>
    <t>ESPE.S. DES PORTUGAIS</t>
  </si>
  <si>
    <t>U.S. VERSILLACOISE</t>
  </si>
  <si>
    <t>A.S. BRIE</t>
  </si>
  <si>
    <t>AM.S. BRUX</t>
  </si>
  <si>
    <t>C.S. CHATAIN</t>
  </si>
  <si>
    <t>U.S. DROUX</t>
  </si>
  <si>
    <t>AM.S. FLAVIGNAC</t>
  </si>
  <si>
    <t>A.S. FROMENTAL</t>
  </si>
  <si>
    <t>SP.A. SANILHACOIS</t>
  </si>
  <si>
    <t>A.S. QUINCAY</t>
  </si>
  <si>
    <t>ESPE. ST ROBERTOISE</t>
  </si>
  <si>
    <t>U.S. TAPONNAT</t>
  </si>
  <si>
    <t>U.S. BALZAC</t>
  </si>
  <si>
    <t>U.S. LEIGNE S/USSEAU</t>
  </si>
  <si>
    <t>A.S. MARITIME DE NIEUL S/MER</t>
  </si>
  <si>
    <t>A.S. ANDILLY</t>
  </si>
  <si>
    <t>U.S. RETAUD</t>
  </si>
  <si>
    <t>A.S. RETERRE FONTANIERES</t>
  </si>
  <si>
    <t>U.S. ST MARTIN ANGOULEME</t>
  </si>
  <si>
    <t>ENT.S. BLANQUEFORTAISE</t>
  </si>
  <si>
    <t>A.S.U. ST JEAN</t>
  </si>
  <si>
    <t>S.A. G. CESTAS</t>
  </si>
  <si>
    <t>F.C. ST JUSTINOIS</t>
  </si>
  <si>
    <t>A.S. MORIZES</t>
  </si>
  <si>
    <t>U.S. BEUXES</t>
  </si>
  <si>
    <t>F.C. CHAURAY</t>
  </si>
  <si>
    <t>AM.S. PUYMOYEN</t>
  </si>
  <si>
    <t>U.S. THORS SONNAC</t>
  </si>
  <si>
    <t>A.S.AM. DES COURONNERIES POITIERS</t>
  </si>
  <si>
    <t>ET.S. BOURCEFRANC LE CHAPUS</t>
  </si>
  <si>
    <t>ESPE. ST BONNET DE BELLAC</t>
  </si>
  <si>
    <t>F.C. D'ESCOURCE</t>
  </si>
  <si>
    <t>F.C. VALLEE DE L'OUSSE</t>
  </si>
  <si>
    <t>U.S. BOUSSAIS</t>
  </si>
  <si>
    <t>J.S. LA CANEDA</t>
  </si>
  <si>
    <t>A.S. AIXOISE</t>
  </si>
  <si>
    <t>J.S. DOUZILLACOISE</t>
  </si>
  <si>
    <t>F. C. DES 2 VALLEES</t>
  </si>
  <si>
    <t>A.S. CHANIERS</t>
  </si>
  <si>
    <t>J.S. CHAPELLOISE</t>
  </si>
  <si>
    <t>AM. COUSSAY LES BOIS</t>
  </si>
  <si>
    <t>U.S. ST GENIS DE SAINTONGE</t>
  </si>
  <si>
    <t>A.S. SARRAZACOISE</t>
  </si>
  <si>
    <t>R.C. CHAMBERY</t>
  </si>
  <si>
    <t>U.S. DE MEASNES</t>
  </si>
  <si>
    <t>A.S. PORTUGAIS CERIZAY</t>
  </si>
  <si>
    <t>A.S. LAVERGNE MIRAMONT</t>
  </si>
  <si>
    <t>ENT.A.S. PASSAGE F.C. GARONNAIS</t>
  </si>
  <si>
    <t>ET.S. PRANZAC</t>
  </si>
  <si>
    <t>ET.S. LIGINIACOISE</t>
  </si>
  <si>
    <t>F.C. ATUR</t>
  </si>
  <si>
    <t>ESPE. LES GONDS</t>
  </si>
  <si>
    <t>AM.S. STE OUENNE</t>
  </si>
  <si>
    <t>ET.S. CHAMPAGNAC LA RIVIERE</t>
  </si>
  <si>
    <t>U.S. CHANTILLAC</t>
  </si>
  <si>
    <t>C.A. PONDAURAT</t>
  </si>
  <si>
    <t>U.S. SALAUNAISE</t>
  </si>
  <si>
    <t>A.S. PORTUGAIS DE TULLE</t>
  </si>
  <si>
    <t>ENT.S. NONARDAISE</t>
  </si>
  <si>
    <t>U.S. ST VINCENT DE CONNEZAC</t>
  </si>
  <si>
    <t>AM.S. D'ASSAIS</t>
  </si>
  <si>
    <t>A.S. ST MARTIAL DE GIMEL</t>
  </si>
  <si>
    <t>U.S. SAMMARCOLLES</t>
  </si>
  <si>
    <t>U.S. GUITRES</t>
  </si>
  <si>
    <t>FOY.RUR.EDUC.POP. ST VINCENT PAU</t>
  </si>
  <si>
    <t>U. PORTUGAISE DE PAU</t>
  </si>
  <si>
    <t>AM.LAIQ.S. CHAMPNETERY</t>
  </si>
  <si>
    <t>A.S. COURSAC FOOT</t>
  </si>
  <si>
    <t>STE EDUC.POP.C. EXIREUIL</t>
  </si>
  <si>
    <t>U.S. ORCHES</t>
  </si>
  <si>
    <t>ST.O. NEGRONDES</t>
  </si>
  <si>
    <t>ST. RUFFEC</t>
  </si>
  <si>
    <t>U.S. SORNAC</t>
  </si>
  <si>
    <t>MOISSANNES C.SP.L.</t>
  </si>
  <si>
    <t>ET.S. LOUZY</t>
  </si>
  <si>
    <t>A.S. MOSNAC CHAMPMILLON</t>
  </si>
  <si>
    <t>U.S. VIEILLEVILLOISE</t>
  </si>
  <si>
    <t>BREUIL MAGNE F.C.</t>
  </si>
  <si>
    <t>U. S. ARTHEZ D'ASSON</t>
  </si>
  <si>
    <t>U.S. BEAUSSAC</t>
  </si>
  <si>
    <t>A.S. MOURENX BOURG</t>
  </si>
  <si>
    <t>ET.S. ALVEROISE</t>
  </si>
  <si>
    <t>AM. FRANCO PORTUGAISE LIMOGES</t>
  </si>
  <si>
    <t>A.S. PARCOUL CHENAUD</t>
  </si>
  <si>
    <t>A.S. PORTUGAIS CHATELLERAULT</t>
  </si>
  <si>
    <t>J.S. CASTELLEVEQUOIS</t>
  </si>
  <si>
    <t>U.S. MARIGNY ST LEGER</t>
  </si>
  <si>
    <t>A.S. ST SULPICE LE GUERETOIS</t>
  </si>
  <si>
    <t>ESP. LA GENEYTOUSE</t>
  </si>
  <si>
    <t>A.S. LAURENTINE</t>
  </si>
  <si>
    <t>ANTRAN S.L.</t>
  </si>
  <si>
    <t>C.S. PORTUGAIS POITIERS</t>
  </si>
  <si>
    <t>PEYREHORADE S. SECTION F.</t>
  </si>
  <si>
    <t>U.S. OS MARSILLON</t>
  </si>
  <si>
    <t>ENT. GENNETON</t>
  </si>
  <si>
    <t>AM. ST HILAIRE VENARSAL</t>
  </si>
  <si>
    <t>A.S.S. PORTUGAIS LA ROCHELLE</t>
  </si>
  <si>
    <t>E.S. ST HIPPOLYTE</t>
  </si>
  <si>
    <t>S.A. ST SEVERIN</t>
  </si>
  <si>
    <t>A.S. OUZILLY</t>
  </si>
  <si>
    <t>GPE S. FRANCO PORTUGAIS ANGOULEM</t>
  </si>
  <si>
    <t>U.S. GAREIN</t>
  </si>
  <si>
    <t>U.S. ETAGNAC</t>
  </si>
  <si>
    <t>F.C. LA JARNE</t>
  </si>
  <si>
    <t>U.S. LES COQUELICOTS DE MEYRALS</t>
  </si>
  <si>
    <t>F.C. ST HILAIRE</t>
  </si>
  <si>
    <t>F.J.EDUC.POP.S. BUXEUIL</t>
  </si>
  <si>
    <t>SECTION A. CHAMPAGNACOISE</t>
  </si>
  <si>
    <t>E.S. ST JUST LUZAC</t>
  </si>
  <si>
    <t>A.S. SAVIGNY L'EVESCAULT</t>
  </si>
  <si>
    <t>F.C. DE LIMEUIL</t>
  </si>
  <si>
    <t>AM.LAIQ. POEY DE LESCAR</t>
  </si>
  <si>
    <t>A.S. CHAMBERY</t>
  </si>
  <si>
    <t>ENT.S. BOURNOS DOUMY</t>
  </si>
  <si>
    <t>ETOILE BEARNAISE F. C.</t>
  </si>
  <si>
    <t>A.S. ALTILLACOISE</t>
  </si>
  <si>
    <t>U.S. ST CLEMENTOISE</t>
  </si>
  <si>
    <t>FOY.RUR.EDUC.POP. ST GERMAIN</t>
  </si>
  <si>
    <t>A.S.F.C. VINDELLE</t>
  </si>
  <si>
    <t>AV. DE CAUMONT FOURQUES</t>
  </si>
  <si>
    <t>A.S. MONBAHUSIENNE</t>
  </si>
  <si>
    <t>U.S. DE SENDETS</t>
  </si>
  <si>
    <t>F.C. LEOVILLE</t>
  </si>
  <si>
    <t>U.S. LANTEUIL</t>
  </si>
  <si>
    <t>F.C. ST MARTIN TERRESSUS</t>
  </si>
  <si>
    <t>U.S. ANNESSE ET BEAULIEU</t>
  </si>
  <si>
    <t>U.S. VEYRAC</t>
  </si>
  <si>
    <t>F.C. ST JAL</t>
  </si>
  <si>
    <t>A.S.C. SAULGOND</t>
  </si>
  <si>
    <t>AM.LAIQ. ST LEON S/VEZERE</t>
  </si>
  <si>
    <t>F.C. ST PAUL DE LIZONNE</t>
  </si>
  <si>
    <t>A.S. ST JOUVENT</t>
  </si>
  <si>
    <t>BORDERIES SP. CHERAC</t>
  </si>
  <si>
    <t>ANIMATION L. ST BRICE</t>
  </si>
  <si>
    <t>A.S. VIGILANTE MALEMORT</t>
  </si>
  <si>
    <t>ST. BOISSEUILLAIS</t>
  </si>
  <si>
    <t>A.S. MONTFERRANDAISE</t>
  </si>
  <si>
    <t>ET.S. LINARS</t>
  </si>
  <si>
    <t>U.AM. ST SULPICE DE COGNAC</t>
  </si>
  <si>
    <t>A.S. LA BAZEUGE</t>
  </si>
  <si>
    <t>F.C. PARENTIS</t>
  </si>
  <si>
    <t>MONFLANQUIN F. C.</t>
  </si>
  <si>
    <t>F.C. LESCARIEN</t>
  </si>
  <si>
    <t>J.S. LABOUHEYRE</t>
  </si>
  <si>
    <t>F.C. NERAC</t>
  </si>
  <si>
    <t>S.C. ASTAFFORTAIS</t>
  </si>
  <si>
    <t>J.S. ST CHRISTOPHE DE DOUBLE</t>
  </si>
  <si>
    <t>U.S. LESSAC</t>
  </si>
  <si>
    <t>F.C. MARSAIS</t>
  </si>
  <si>
    <t>ET.S. MORNAC</t>
  </si>
  <si>
    <t>A.S. PORTUGAIS NIORT</t>
  </si>
  <si>
    <t>ENT. LATRILLE ST AGNET</t>
  </si>
  <si>
    <t>A.S. VILLACOISE</t>
  </si>
  <si>
    <t>A. PORTUGAIS DE PARTHENAY</t>
  </si>
  <si>
    <t>GARAZI F.C. ST JEAN PIED DE PORT</t>
  </si>
  <si>
    <t>F.C. GAURIAGUET PEUJARD</t>
  </si>
  <si>
    <t>LABENNE O.S.C.</t>
  </si>
  <si>
    <t>U.S. ST SAUVEUR</t>
  </si>
  <si>
    <t>A.S. BREUIL BERNARD</t>
  </si>
  <si>
    <t>U.S. REUNIONNAISE CHATELLERAULT</t>
  </si>
  <si>
    <t>F.C. OBJATOIS</t>
  </si>
  <si>
    <t>S.C. CABANAC VILLAGRAIN</t>
  </si>
  <si>
    <t>A.S. PETIT BERSAC</t>
  </si>
  <si>
    <t>SP. PORTUGAIS VILLENAVE D'ORNON</t>
  </si>
  <si>
    <t>F.C. USSEAU 79</t>
  </si>
  <si>
    <t>SP.C. ST PIERRE DU MONT</t>
  </si>
  <si>
    <t>F. C. MONBAZILLAC SIGOULES</t>
  </si>
  <si>
    <t>C.A. SALLOIS</t>
  </si>
  <si>
    <t>A. S. DE ST PANTALEON DE LARCHE</t>
  </si>
  <si>
    <t>U.S. PORTUGAISE TERRASSON</t>
  </si>
  <si>
    <t>F.C. ST ROMAIN DE BENET</t>
  </si>
  <si>
    <t>F.C. DOAZIT</t>
  </si>
  <si>
    <t>F.C. PENNE ST SYLVESTRE</t>
  </si>
  <si>
    <t>A.S.P.O. BRIVE</t>
  </si>
  <si>
    <t>AM.S. ST GEORGES DES COTEAUX</t>
  </si>
  <si>
    <t>A.S. AZAT LE RIS</t>
  </si>
  <si>
    <t>U.S. ST PALAIS</t>
  </si>
  <si>
    <t>A.S. CHAMPCEVINEL</t>
  </si>
  <si>
    <t>A.S. VERINOISE</t>
  </si>
  <si>
    <t>F.C. BEURLAY</t>
  </si>
  <si>
    <t>CTE FETES S. GRANDS CHEZEAUX</t>
  </si>
  <si>
    <t>A.S. PORTUGAISE DE SARLAT</t>
  </si>
  <si>
    <t>A.S. BRETAGNE MARSAN</t>
  </si>
  <si>
    <t>A.S. FOLLES</t>
  </si>
  <si>
    <t>A.S. ST CHRISTOPHE</t>
  </si>
  <si>
    <t>A.S. ST MAIXENT DE BEUGNE</t>
  </si>
  <si>
    <t>A.S. ST MARTIN LES MELLE</t>
  </si>
  <si>
    <t>ENT. ST PARDOUX ST SYMPHORIEN</t>
  </si>
  <si>
    <t>F.C. MONTJOYARD</t>
  </si>
  <si>
    <t>F.C. HOUEILLES</t>
  </si>
  <si>
    <t>A.S. ECURAS</t>
  </si>
  <si>
    <t>F.C. ST MAURINOIS</t>
  </si>
  <si>
    <t>F.C. GANTOIS</t>
  </si>
  <si>
    <t>F.C. DE CASTELMORON S/LOT</t>
  </si>
  <si>
    <t>A.S. ST GENCE</t>
  </si>
  <si>
    <t>F.C. BIELLE</t>
  </si>
  <si>
    <t>J.S. GARAT-SERS-VOUZAN</t>
  </si>
  <si>
    <t>RAPID F.C. STE FEYRE</t>
  </si>
  <si>
    <t>F.C. ST ROGATIEN</t>
  </si>
  <si>
    <t>U.S. VILLEREALAISE</t>
  </si>
  <si>
    <t>A.S. LOUS MAROUS</t>
  </si>
  <si>
    <t>A.S. TARNOS DITE A. FEDERATIVE</t>
  </si>
  <si>
    <t>U.S. ILLADAISE DE FOOTBALL</t>
  </si>
  <si>
    <t>U.S. ST FIEL</t>
  </si>
  <si>
    <t>U.S. BEAUNE LES MINES</t>
  </si>
  <si>
    <t>L.S.C. FEUILLADE</t>
  </si>
  <si>
    <t>COSNAC F.C.</t>
  </si>
  <si>
    <t>F.C. FORET DU TEMPLE</t>
  </si>
  <si>
    <t>O. LARCHOIS LA FEUILLADE</t>
  </si>
  <si>
    <t>ET.S. VALLEE DU LUY</t>
  </si>
  <si>
    <t>HIRIBURUKO AINHARA ST PIERRE IR.</t>
  </si>
  <si>
    <t>ROCHER C. ST EXUPERY</t>
  </si>
  <si>
    <t>ENT. HAUT BEARN</t>
  </si>
  <si>
    <t>U.S. PEYRAT DE BELLAC</t>
  </si>
  <si>
    <t>C.A. GRIGNOLAIS</t>
  </si>
  <si>
    <t>ST PAUL LA ROCHE F. C.</t>
  </si>
  <si>
    <t>A. VANXAINS</t>
  </si>
  <si>
    <t>ENT.ST SYLVAIN GARTEMPE MONTAIGU</t>
  </si>
  <si>
    <t>F.C. ST MAURICE LES BROUSSES</t>
  </si>
  <si>
    <t>FRONSAC F.C.</t>
  </si>
  <si>
    <t>COLAYRAC F.C.</t>
  </si>
  <si>
    <t>A.S. BOSSET</t>
  </si>
  <si>
    <t>ET.S. ST AMAND</t>
  </si>
  <si>
    <t>ST PAUL S.</t>
  </si>
  <si>
    <t>RIVEHAUTE S.</t>
  </si>
  <si>
    <t>C. MUNICIPAL OM. BASSENS</t>
  </si>
  <si>
    <t>A.S.C. LONGEVES</t>
  </si>
  <si>
    <t>A.S. LAUGNACAISE</t>
  </si>
  <si>
    <t>A.S. DE PUJO LE PLAN</t>
  </si>
  <si>
    <t>SECT.FOY.RUR. ASNIERES LA GIRAUD</t>
  </si>
  <si>
    <t>STE ANIMATION S.C. NEUVY BOUIN</t>
  </si>
  <si>
    <t>MONEIN F.C.</t>
  </si>
  <si>
    <t>F.C. VERNOIS</t>
  </si>
  <si>
    <t>U.F.C. ST COLOMB</t>
  </si>
  <si>
    <t>F.C. CHERMIGNAC</t>
  </si>
  <si>
    <t>F.C. REBENACQ</t>
  </si>
  <si>
    <t>F.C. BELVESOIS</t>
  </si>
  <si>
    <t>F.C. GINESTOIS</t>
  </si>
  <si>
    <t>F.C. DE CUBLAC</t>
  </si>
  <si>
    <t>A.S. BIDACHE S.</t>
  </si>
  <si>
    <t>SP.C. TARON SEVIGNACQ</t>
  </si>
  <si>
    <t>U.S. AJAIN</t>
  </si>
  <si>
    <t>F.C. CUBZAC LES PONTS</t>
  </si>
  <si>
    <t>J.S. TOUVRE</t>
  </si>
  <si>
    <t>F.C. BARINQUAIS</t>
  </si>
  <si>
    <t>A.S. PLACES</t>
  </si>
  <si>
    <t>F.C. ROQUEFORTAIS</t>
  </si>
  <si>
    <t>E.S. DE POITIERS BEAULIEU</t>
  </si>
  <si>
    <t>AV. TOULENNAIS</t>
  </si>
  <si>
    <t>ARBONA F.C.</t>
  </si>
  <si>
    <t>AM.LAIQ. MARSAC S/ISLE</t>
  </si>
  <si>
    <t>PASSAGE F.C.</t>
  </si>
  <si>
    <t>F.C. CERNAY</t>
  </si>
  <si>
    <t>CELLETTES F.C.</t>
  </si>
  <si>
    <t>FOY.RUR. DE SERRES MORLAAS</t>
  </si>
  <si>
    <t>F.C. ST GEORGES LES LANDES</t>
  </si>
  <si>
    <t>A.S. ST SEURINOISE</t>
  </si>
  <si>
    <t>ENT.S. PTE CREUSE CHATELUS MALVA</t>
  </si>
  <si>
    <t>ET.S. DE BEAUBREUIL</t>
  </si>
  <si>
    <t>ECOLE S. DE SECTEUR INTERCOMMUNE</t>
  </si>
  <si>
    <t>A.S.S.A. PAYS DU DROPT</t>
  </si>
  <si>
    <t>ENT.S. DE NAY VATH VIELHA</t>
  </si>
  <si>
    <t>ENT. VOULMENTIN ST AUBIN DU PLAI</t>
  </si>
  <si>
    <t>A.S. TREIGNACOISE F.C.</t>
  </si>
  <si>
    <t>F.C. ST GEORGES DE DIDONNE</t>
  </si>
  <si>
    <t>ENT. ST MARTIN D'ONEY GELOU S.</t>
  </si>
  <si>
    <t>F.C. MEESSOIS</t>
  </si>
  <si>
    <t>F.C. DE BEAUPUY</t>
  </si>
  <si>
    <t>AV.S. LAA MONDRANNAIS</t>
  </si>
  <si>
    <t>ENT. MARQUAY-TAMNIES</t>
  </si>
  <si>
    <t>AM.S. DES BORDERIES DE LOUZAC</t>
  </si>
  <si>
    <t>A.S. CABARIOTAISE</t>
  </si>
  <si>
    <t>F.C. DU CONFOLENTAIS</t>
  </si>
  <si>
    <t>ESP.S. DE GOURGE LAGEON</t>
  </si>
  <si>
    <t>F.C. NUEILLAUBIERS</t>
  </si>
  <si>
    <t>ET.S. VOUNEUIL S/BIARD</t>
  </si>
  <si>
    <t>C.S. LEGUILLACOIS</t>
  </si>
  <si>
    <t>F.C. CANCONNAIS</t>
  </si>
  <si>
    <t>A.S. SAUVETERRIENNE</t>
  </si>
  <si>
    <t>A.S. NEUVIC ST LEON</t>
  </si>
  <si>
    <t>AV.S. DE GOUZON</t>
  </si>
  <si>
    <t>ENT. NAUSSANNES/STE SABINE</t>
  </si>
  <si>
    <t>U.S. CHARTRONS</t>
  </si>
  <si>
    <t>A.S. CONDEON REIGNAC</t>
  </si>
  <si>
    <t>F. C. LACAJUNTE TURSAN</t>
  </si>
  <si>
    <t>F.C. DE FURSAC</t>
  </si>
  <si>
    <t>ENT.S. GUERETOISE</t>
  </si>
  <si>
    <t>U.S. VAL DE SEUGNE</t>
  </si>
  <si>
    <t>ENT. DE LA LEYRE</t>
  </si>
  <si>
    <t>F.C. CONCHEZ DIUSSE</t>
  </si>
  <si>
    <t>F.C. LE BUGUE MAUZENS</t>
  </si>
  <si>
    <t>F.C. DU LUY DE BEARN</t>
  </si>
  <si>
    <t>U. ST BRUNO F.C. SAB</t>
  </si>
  <si>
    <t>CHEPNIERS F. C.</t>
  </si>
  <si>
    <t>E.F.C.V.C.  SAINT CESAIRE</t>
  </si>
  <si>
    <t>L'ESSOR DU F. CANTONAL CELLOIS</t>
  </si>
  <si>
    <t>A.S. POITIERS GIBAUDERIE</t>
  </si>
  <si>
    <t>A.S. DE ST ELOI POITIERS</t>
  </si>
  <si>
    <t>A.S. JUGEALS NOAILLES</t>
  </si>
  <si>
    <t>ET. F.C. VILLEFAGNAN</t>
  </si>
  <si>
    <t>ENT.S. MARCHOISE NOTH/ST PRIEST</t>
  </si>
  <si>
    <t>ENT.S. DUN-NAILLAT</t>
  </si>
  <si>
    <t>C.D.J. POMPAIRE</t>
  </si>
  <si>
    <t>F.C. ST JEAN MISSE</t>
  </si>
  <si>
    <t>ENTE. S. LAVOUX LINIERS</t>
  </si>
  <si>
    <t>A.S. LUSSAC LES EGLISES</t>
  </si>
  <si>
    <t>U.S. DE COUSSAY</t>
  </si>
  <si>
    <t>F.C. BIASSAIS</t>
  </si>
  <si>
    <t>LANGON F. C.</t>
  </si>
  <si>
    <t>F.C. LA RIBERE</t>
  </si>
  <si>
    <t>F.C. PIERROTON CESTAS TOCTOUCAU</t>
  </si>
  <si>
    <t>ENT.S. ELAN CHARENTAIS</t>
  </si>
  <si>
    <t>A.S. ST AULAIS CHALLIGNAC</t>
  </si>
  <si>
    <t>O. MAUMONT</t>
  </si>
  <si>
    <t>A.S. BRIVISTE</t>
  </si>
  <si>
    <t>A.S. AUGE AZAYLE BRULE</t>
  </si>
  <si>
    <t>ENT.S. FAYENOIRTERRE</t>
  </si>
  <si>
    <t>U.S. COMBRANSSIERE</t>
  </si>
  <si>
    <t>U.S. LES ROCHES LA VILLEDIEU</t>
  </si>
  <si>
    <t>ENT.S. LA CROISILLE LINARDS</t>
  </si>
  <si>
    <t>U.S. BESSINES-MORTEROLLES</t>
  </si>
  <si>
    <t>A.S. ST LOUIS VAL DE L'AURENCE</t>
  </si>
  <si>
    <t>U.S.F. VALEINE ALBUSSAC NEUVILLE MONCEAUX</t>
  </si>
  <si>
    <t>F.C. HAUT VAL DE SEVRE 94</t>
  </si>
  <si>
    <t>U.S. VILLEFRANCHE DE LONCHAT</t>
  </si>
  <si>
    <t>ET.S. PYRENEENNE</t>
  </si>
  <si>
    <t>ENT.S. AYGUELONGUE</t>
  </si>
  <si>
    <t>U.S. LA CATTE</t>
  </si>
  <si>
    <t>F.C. JAVERLHACOIS</t>
  </si>
  <si>
    <t>ET.S. ST MAURICE LA SOUTERRAINE</t>
  </si>
  <si>
    <t>ENT.S. LE THEIL LES BILLANGES</t>
  </si>
  <si>
    <t>F.C. MONTENDRE</t>
  </si>
  <si>
    <t>AM.S. COLLONGES CHAUFFOUR</t>
  </si>
  <si>
    <t>U.S. AM. DU SAUZEEN</t>
  </si>
  <si>
    <t>EL.S. AUBINRORTHAIS</t>
  </si>
  <si>
    <t>ENT.S. BOCAGE</t>
  </si>
  <si>
    <t>ENT.F. AUBUSSONNAIS</t>
  </si>
  <si>
    <t>BURIE F.C.</t>
  </si>
  <si>
    <t>U.S. LONZAC 96</t>
  </si>
  <si>
    <t>U.S. DE BOUEX</t>
  </si>
  <si>
    <t>A.S. MARCELLUS COCUMONT</t>
  </si>
  <si>
    <t>A.S. PERIGORDINE</t>
  </si>
  <si>
    <t>U. FRATERNELLE BARBEZIEUX-BARRET</t>
  </si>
  <si>
    <t>F.C. DE ROUILLAC</t>
  </si>
  <si>
    <t>E.S.A.B. 96 F.C.</t>
  </si>
  <si>
    <t>A.S. ST SEBASTIEN-AZERABLES</t>
  </si>
  <si>
    <t>ENT.S. CELLES-VERRINES</t>
  </si>
  <si>
    <t>U.S. CHAMPDENIERS-PAMPLIE</t>
  </si>
  <si>
    <t>F.C. AIRVO ST JOUIN</t>
  </si>
  <si>
    <t>ENT.S. PINBRECIERES</t>
  </si>
  <si>
    <t>A.S. DE VALDIVIENNE</t>
  </si>
  <si>
    <t>U.S. ENT. COUZEIX-CHAPTELAT</t>
  </si>
  <si>
    <t>F.C. CANTON D'ORADOUR S/VAYRES</t>
  </si>
  <si>
    <t>ET.S. DE MOUGON</t>
  </si>
  <si>
    <t>R.C. DE LA LAURENCE</t>
  </si>
  <si>
    <t>U.S. CLOU BOUCHET</t>
  </si>
  <si>
    <t>F.C. DU BORN</t>
  </si>
  <si>
    <t>INTER PAYS D'AIGRE</t>
  </si>
  <si>
    <t>A.S. LAMARQUE ARCINS</t>
  </si>
  <si>
    <t>U.S.ST GENIES ARCHIGNAC AUBAR</t>
  </si>
  <si>
    <t>ALERTE CUSSACAISE F.C.</t>
  </si>
  <si>
    <t>F.C. DE FAUX</t>
  </si>
  <si>
    <t>F.C. ST SORNIN LEULAC</t>
  </si>
  <si>
    <t>CONDAT F.C.</t>
  </si>
  <si>
    <t>FOY.RUR. JEUNES EDUC.POP. EYREIN</t>
  </si>
  <si>
    <t>AM. LAIQ. MONTAIGNAC</t>
  </si>
  <si>
    <t>J.S. DES TROIS VALLEES</t>
  </si>
  <si>
    <t>F.C. ST LAURENT D'ARCE/ST GERVAIS</t>
  </si>
  <si>
    <t>PERIGUEUX F.</t>
  </si>
  <si>
    <t>O. MOUTERRE SILLY</t>
  </si>
  <si>
    <t>F.C. HAUTE CHARENTE</t>
  </si>
  <si>
    <t>ENT. ST SEVERIN PALLUAUD</t>
  </si>
  <si>
    <t>AM. BEAUVAIS CRESSE</t>
  </si>
  <si>
    <t>ENT. PERPEZAC SADROC</t>
  </si>
  <si>
    <t>ENT.S. ST CERBOUILLE</t>
  </si>
  <si>
    <t>ENT.S. FOMPERRON MENIGOUTE</t>
  </si>
  <si>
    <t>AMIS S. QUEAUX MOUSSAC</t>
  </si>
  <si>
    <t>A.S. VILLANDRAUT PRECHAC</t>
  </si>
  <si>
    <t>U.S. PORT STE MARIE FEUGAROLLES</t>
  </si>
  <si>
    <t>A.S. PAYS DE MONTAIGNE ET GURCON</t>
  </si>
  <si>
    <t>AV. ST VINCENT CHAIL MAISONNAIS</t>
  </si>
  <si>
    <t>A.S. GUITTINIERES LE VIROUIL</t>
  </si>
  <si>
    <t>U. S. MONPAZIER FOOTBALL</t>
  </si>
  <si>
    <t>TARGON SOULIGNAC F.C.</t>
  </si>
  <si>
    <t>ENT.S. MAINSAT SANNAT</t>
  </si>
  <si>
    <t>R.C. PARTHENAY VIENNAY</t>
  </si>
  <si>
    <t>F.C. DES 2 VALLEES</t>
  </si>
  <si>
    <t>S.C. DE SAINT CLAUD</t>
  </si>
  <si>
    <t>F.C. BRIGUEUIL</t>
  </si>
  <si>
    <t>F.C. EXCIDEUIL ST MEDARD</t>
  </si>
  <si>
    <t>C.S. COLAIS</t>
  </si>
  <si>
    <t>LANDES GIRONDINES F.C.</t>
  </si>
  <si>
    <t>U.S. CASTETIS GOUZE</t>
  </si>
  <si>
    <t>NAY F.C.</t>
  </si>
  <si>
    <t>PORTETS F. C.</t>
  </si>
  <si>
    <t>U.S. AILLAS AUROS</t>
  </si>
  <si>
    <t>AM.S.C. DE LA MEYZE</t>
  </si>
  <si>
    <t>F. GENERATION 2000</t>
  </si>
  <si>
    <t>F.C. PAYS ARGENTONNAIS</t>
  </si>
  <si>
    <t>ENT. GENIS SALAGNAC F.</t>
  </si>
  <si>
    <t>F.C. ST JULIEN LE PETIT</t>
  </si>
  <si>
    <t>CASTELNAU F.C.</t>
  </si>
  <si>
    <t>A. BALLE AU PIED</t>
  </si>
  <si>
    <t>A.S. NORD EST CREUSE</t>
  </si>
  <si>
    <t>A.S. PLAZACOISE</t>
  </si>
  <si>
    <t>A.S. MIREPEIX</t>
  </si>
  <si>
    <t>FOOT. CLUB DE LA VALLEE DU LOT- VILLENEUVE S/ LOT</t>
  </si>
  <si>
    <t>ENT.S. VENDELOGNE</t>
  </si>
  <si>
    <t>ENT. BERNEUIL SALLES BARBEZIEUX</t>
  </si>
  <si>
    <t>ROYAN VAUX ATLANTIQUE F.C.</t>
  </si>
  <si>
    <t>C.LAIQ.NOIRLIEU CHAMBROUTET BRES</t>
  </si>
  <si>
    <t>ET.S. JAVREZAC F.C. JARNOUZEAU</t>
  </si>
  <si>
    <t>R. C. HASTIGNAN FOOTBALL</t>
  </si>
  <si>
    <t>U.S. BETETE ROCHES</t>
  </si>
  <si>
    <t>F.C. OUSSE</t>
  </si>
  <si>
    <t>CAP AUNIS ASPTT F.C.</t>
  </si>
  <si>
    <t>ENT. SUD EST CREUSOIS</t>
  </si>
  <si>
    <t>F.C. MEDOC OCEAN</t>
  </si>
  <si>
    <t>C.M.S. HAUT MEDOC</t>
  </si>
  <si>
    <t>U.S.J. ST AUGUSTIN C. PYRENEES A</t>
  </si>
  <si>
    <t>A. S. VILLETOUREIX</t>
  </si>
  <si>
    <t>F.C. COMMUNES DU CREONNAIS</t>
  </si>
  <si>
    <t>ENT. PERIGORD NOIR</t>
  </si>
  <si>
    <t>A.S. VILLEBOIS HAUTE BOEME</t>
  </si>
  <si>
    <t>F. COGNACOIS CYRIEN LAURENTAIS</t>
  </si>
  <si>
    <t>F.C. ST GERMAIN MONTBRON</t>
  </si>
  <si>
    <t>F.C. ST MARTIN DE SEIGNANX</t>
  </si>
  <si>
    <t>AV.F.CASSENEUIL PAILLOLES LEDAT 47</t>
  </si>
  <si>
    <t>ECOLE DE F. DU VAL DE VIENNE</t>
  </si>
  <si>
    <t>A.S. ANTONNE LE CHANGE</t>
  </si>
  <si>
    <t>F.C. DE DONTREIX</t>
  </si>
  <si>
    <t>AM. S. GENSAC MONTCARET</t>
  </si>
  <si>
    <t>F.C. BARSAC PREIGNAC</t>
  </si>
  <si>
    <t>F.C. PONT DU CASSE FOULAYRONNES</t>
  </si>
  <si>
    <t>AM. S. AVENSAN MOULIS LISTRAC</t>
  </si>
  <si>
    <t>NORD DORDOGNE CHALAIS ST JORY A.L.</t>
  </si>
  <si>
    <t>STELLA J. BERGERAC</t>
  </si>
  <si>
    <t>U.S. DES CLUBS DE BOURGANEUF</t>
  </si>
  <si>
    <t>OCCITANE F.C.</t>
  </si>
  <si>
    <t>A.S. LUSITANOS CENON</t>
  </si>
  <si>
    <t>F.C. ST ANGEL</t>
  </si>
  <si>
    <t>A.S. FRANCO PORTUG ST PARDOUX</t>
  </si>
  <si>
    <t>G.J. VALLEES DU MIOSSON</t>
  </si>
  <si>
    <t>GROUPEMENT NORD LANDES</t>
  </si>
  <si>
    <t>DYNAMO DE LIER</t>
  </si>
  <si>
    <t>FC VALLEE DE L'ISLE 24</t>
  </si>
  <si>
    <t>F. C. DES ENCLAVES ET DU PLATEAU</t>
  </si>
  <si>
    <t>A. S. CHADENAC JARNAC MARIGNAC</t>
  </si>
  <si>
    <t>A. S. C. MAYOTTE ANGOULEME</t>
  </si>
  <si>
    <t>ESPOIR MAIXENTAIS F.</t>
  </si>
  <si>
    <t>C.S. DE LA VENISE VERTE</t>
  </si>
  <si>
    <t>ENT.S. AMBARESIENNE</t>
  </si>
  <si>
    <t>F.C. SEVIGNE JONZAC ST GERMAIN</t>
  </si>
  <si>
    <t>ROCHEFORT F. C.</t>
  </si>
  <si>
    <t>CAMPAGNAC DAGLAN ST LAURENT F.</t>
  </si>
  <si>
    <t>F.C. SARLAT MARCILLAC</t>
  </si>
  <si>
    <t>U.S. MARSANEIX MANOIRE</t>
  </si>
  <si>
    <t>F.C. GENAC-MARCILLAC-GOURVILLE</t>
  </si>
  <si>
    <t>ENT.S. NERCILLAC REPARSAC</t>
  </si>
  <si>
    <t>AV.S. CHAUNAY</t>
  </si>
  <si>
    <t>A.S. BORD ST GEORGES</t>
  </si>
  <si>
    <t>U.S. BERTRICOISE BUREE</t>
  </si>
  <si>
    <t>U.S. VERGENTONNAISE</t>
  </si>
  <si>
    <t>F.C. 2 MESCHERS MORTAGNE</t>
  </si>
  <si>
    <t>A.S. PESSAC CHÂTAIGNERAIE</t>
  </si>
  <si>
    <t>U. S. NORD GIRONDE</t>
  </si>
  <si>
    <t>G.J. VAL DE VONNE</t>
  </si>
  <si>
    <t>SUD GIRONDE F.C.</t>
  </si>
  <si>
    <t>A. S. ST GERMAIN CHANTERAC</t>
  </si>
  <si>
    <t>ET.S. DE DARNAC</t>
  </si>
  <si>
    <t>A.S. ST LOUIS S/ SOURZAC</t>
  </si>
  <si>
    <t>F.C. JEUNES OREE DE L AUTIZE</t>
  </si>
  <si>
    <t>G.J. FUN 87 HL</t>
  </si>
  <si>
    <t>CARRESSE SALIES F. C.</t>
  </si>
  <si>
    <t>F.C. COTEAUX BORDELAIS</t>
  </si>
  <si>
    <t>F.C. FOYER RURAL LA FORCE</t>
  </si>
  <si>
    <t>F.C. SUD GATINE</t>
  </si>
  <si>
    <t>G.J. VALLEE DE L ECHELLE FOOT</t>
  </si>
  <si>
    <t>F.  C. DE L' OLYMPIQUE EYMETOISE</t>
  </si>
  <si>
    <t>OZON F. C.</t>
  </si>
  <si>
    <t>F.C. TEAM LADORNAC</t>
  </si>
  <si>
    <t>F.C. LE PIZOU</t>
  </si>
  <si>
    <t>MAINE DE BOIXE S.</t>
  </si>
  <si>
    <t>E.S. CEAUX LA ROCHE</t>
  </si>
  <si>
    <t>S.  C. LARUSCADE</t>
  </si>
  <si>
    <t>F.C. MARTIGNAS ILLAC</t>
  </si>
  <si>
    <t>F.C. ARSAC LEPIAN MEDOC</t>
  </si>
  <si>
    <t>U.S. LEGE CAP FERRET</t>
  </si>
  <si>
    <t>TRELISSAC F. C.</t>
  </si>
  <si>
    <t>S. C.  ARTHEZ LACQ AUDEJOS</t>
  </si>
  <si>
    <t>OLERON F. C.</t>
  </si>
  <si>
    <t>A.C. DE GOND PONTOUVRE</t>
  </si>
  <si>
    <t>ECOLE DE FOOTBALL BELLE ET DRONNE</t>
  </si>
  <si>
    <t>ANGOULEME CHARENTE F.C</t>
  </si>
  <si>
    <t>F.C. CANTON MIRAMBEAU</t>
  </si>
  <si>
    <t>C.S. ALLASSACOIS</t>
  </si>
  <si>
    <t>F.C. PALUDEEN</t>
  </si>
  <si>
    <t>A. S. CYRSEK</t>
  </si>
  <si>
    <t>F.C. DE MAGNE</t>
  </si>
  <si>
    <t>G.J. VAL DE BOUTONNE</t>
  </si>
  <si>
    <t>G.J. VALLEE VIENNE ET MOULIERE</t>
  </si>
  <si>
    <t>G.J. FOOT VAL VERT</t>
  </si>
  <si>
    <t>G.J. BOCAFOOT 79</t>
  </si>
  <si>
    <t>E.S. SAINTES FOOTBALL</t>
  </si>
  <si>
    <t>G.J. POLE SUD CREUSE</t>
  </si>
  <si>
    <t>F.C. DE ROYERE VASSIVIERE</t>
  </si>
  <si>
    <t>F. C.  ARTIGUELOUVE ARBUS AUBERTIN</t>
  </si>
  <si>
    <t>E.S. CHANTELOUP-CHAPELLE</t>
  </si>
  <si>
    <t>F. C. MEDOC ATLANTIQUE</t>
  </si>
  <si>
    <t>F. C. LA MENAURIE</t>
  </si>
  <si>
    <t>A.P.C.S. MAHORAIS DE BRIVE</t>
  </si>
  <si>
    <t>ENT. S. NOUZIERS-LA CELLETTE</t>
  </si>
  <si>
    <t>GIRONDINS FUTSAL</t>
  </si>
  <si>
    <t>U.S. ANGLOISE</t>
  </si>
  <si>
    <t>F. C. DE BEGADAN</t>
  </si>
  <si>
    <t>F.C. LAVAVEIX</t>
  </si>
  <si>
    <t>LOISIRS ET JEUNESSE LE THOU</t>
  </si>
  <si>
    <t>A.J. FUTSAL</t>
  </si>
  <si>
    <t>G.J. VAL DE GARTEMPE ET CREUSE</t>
  </si>
  <si>
    <t>F. C. BOUGNEAU MONTILS PERIGNAC</t>
  </si>
  <si>
    <t>A. S. ST PIERRE DE CHIGNAC</t>
  </si>
  <si>
    <t>JEUNESSE SPORTIVE FOOT VAL DE CLOUERE</t>
  </si>
  <si>
    <t>U.S. NORD VIENNE</t>
  </si>
  <si>
    <t>F.C. DE MONTRAVERS</t>
  </si>
  <si>
    <t>GARDONNE ST LAURENT DES VIGNES F. C.</t>
  </si>
  <si>
    <t>ENT. S. LA ROCHELLE</t>
  </si>
  <si>
    <t>MONTPON MENESPLET F. C.</t>
  </si>
  <si>
    <t>F.C. DES PORTES DE L' ENTRE DEUX MERS</t>
  </si>
  <si>
    <t>ET.S. SAINT AMAND MAGNAZEIX</t>
  </si>
  <si>
    <t>GJ DU PAYS D' AUROS</t>
  </si>
  <si>
    <t>G.J. LA  COULEE D'OC</t>
  </si>
  <si>
    <t>U. S. THURE BESSE</t>
  </si>
  <si>
    <t>ENT. S. CHARROUX - MAUPREVOIR</t>
  </si>
  <si>
    <t>U. S. LA PUYE LA BUSSIERE</t>
  </si>
  <si>
    <t>ENT. S. BEAULIEU - BREUIL</t>
  </si>
  <si>
    <t>ENT. SAINT MAURICE GENCAY</t>
  </si>
  <si>
    <t>A. S. C. DE MAYOTTE</t>
  </si>
  <si>
    <t>U. S. CHENAY CHEY SEPVRET</t>
  </si>
  <si>
    <t>G.J. ENTENTE DES VERGERS FOOT 19</t>
  </si>
  <si>
    <t>U. S. DE VALLIERE</t>
  </si>
  <si>
    <t>G.J. ALLIANCE FOOT 3 B</t>
  </si>
  <si>
    <t>G.J. FOOT ACC 23</t>
  </si>
  <si>
    <t>GJ ECOLE DE FOOT DU PAYS DE NEXON</t>
  </si>
  <si>
    <t>ENT. S. BRION ST SECONDIN</t>
  </si>
  <si>
    <t>U.S CREYSSE LEMBRAS ST SAUVEUR LAMONZIE MONTASTRUC</t>
  </si>
  <si>
    <t>ENT. GRIGNOLS VILLAMBLARD</t>
  </si>
  <si>
    <t>A. S. VIGNOLS VOUTEZAC</t>
  </si>
  <si>
    <t>U. ST MAURICE GRENADE FOOTBALL</t>
  </si>
  <si>
    <t>ENT. NANTEUIL-VERTEUIL</t>
  </si>
  <si>
    <t>F.C. DES COTEAUX DU LIBOURNAIS</t>
  </si>
  <si>
    <t>F.C. FOURAS ST LAURENT</t>
  </si>
  <si>
    <t>U.S. VASLEENNE</t>
  </si>
  <si>
    <t>TYS FUTSAL CLUB</t>
  </si>
  <si>
    <t>A. MUSICALE ARTISTIQUE CULTURELLE ET SPOR</t>
  </si>
  <si>
    <t>EX-TENSION FUTSAL ECHIRE</t>
  </si>
  <si>
    <t>U. S. LIDONNAISE</t>
  </si>
  <si>
    <t>S.C. DAUSSOIS OMNISPORT</t>
  </si>
  <si>
    <t>KEFILM F.S.</t>
  </si>
  <si>
    <t>S. C. DE LOUBIGNE</t>
  </si>
  <si>
    <t>A. DES ANCIENS DE L'A.M. LALEU LA PALLICE</t>
  </si>
  <si>
    <t>G.J. CAP OUEST FOOTBALL</t>
  </si>
  <si>
    <t>F. C. GIRONDE LA REOLE</t>
  </si>
  <si>
    <t>C.A. CASTETS EN DORTHE</t>
  </si>
  <si>
    <t>ENT. S. MURON GENOUILLE</t>
  </si>
  <si>
    <t>G.J. SUD SAINTONGE</t>
  </si>
  <si>
    <t>GJ FOOT SUD 86</t>
  </si>
  <si>
    <t>G.J. ESPOIR NORD-EST 79</t>
  </si>
  <si>
    <t>C. A. S. BOURESSE</t>
  </si>
  <si>
    <t>F.C. BAIGTS BERENX</t>
  </si>
  <si>
    <t>F. C. AVENIR DE SAINTONGE</t>
  </si>
  <si>
    <t>F.C. VALLEE DE LA DORDOGNE</t>
  </si>
  <si>
    <t>SOSTRA FUTSAL</t>
  </si>
  <si>
    <t>NEW TEAM GUERET</t>
  </si>
  <si>
    <t>ET. S. SUSSACOISE</t>
  </si>
  <si>
    <t>OLYMPIQUE DE MONTBOYER</t>
  </si>
  <si>
    <t>G.J. AVENIR FOOT 87</t>
  </si>
  <si>
    <t>BERGERAC PERIGORD F.C.</t>
  </si>
  <si>
    <t>E.S. COURS DE PILE</t>
  </si>
  <si>
    <t>ESP. S. LA COURTINE CROCQ LA VILLENEUVE</t>
  </si>
  <si>
    <t>F. C. DU CANTON DE COURCON</t>
  </si>
  <si>
    <t>F.C. DES GRAVES</t>
  </si>
  <si>
    <t>U.S. MOULEYDIER</t>
  </si>
  <si>
    <t>ASSO. PROMOTION INSERTION SPORT EN AQUITAINE</t>
  </si>
  <si>
    <t>U. S. C.  DE PESSAC</t>
  </si>
  <si>
    <t>BASTIDE BENAUGE FUTSAL</t>
  </si>
  <si>
    <t>ENT. DU PIEMONT FOOTBALL CLUB</t>
  </si>
  <si>
    <t>A. S.  BEAUTIRANAISE DE FOOTBALL</t>
  </si>
  <si>
    <t>GJ VALLEES DEUX-SEVRES</t>
  </si>
  <si>
    <t>F. C. TAIZE AIZIE</t>
  </si>
  <si>
    <t>GUE DE SENAC F. C.</t>
  </si>
  <si>
    <t>F.C.  A.S.M.</t>
  </si>
  <si>
    <t>E.S. PERIGORD VERT</t>
  </si>
  <si>
    <t>U.LAMPONAISE CARSACOISE</t>
  </si>
  <si>
    <t>ARDANAVY F. C.</t>
  </si>
  <si>
    <t>G.J. ASSOCIATION OUEST CHARENTE</t>
  </si>
  <si>
    <t>NEUVIC FUTSAL CLUB</t>
  </si>
  <si>
    <t>F.C. BASSIN D'ARCACHON</t>
  </si>
  <si>
    <t>ENT. S. BOISME CLESSE</t>
  </si>
  <si>
    <t>A. S. BONNAC LA COTE</t>
  </si>
  <si>
    <t>F.C. DU GRAND SAINT EMILIONNAIS</t>
  </si>
  <si>
    <t>A.S. DU PAYS GRANITIQUE</t>
  </si>
  <si>
    <t>G.J. SUD DEUX-SEVRES FOOT</t>
  </si>
  <si>
    <t>F. C. PAYS BEAUMONTOIS</t>
  </si>
  <si>
    <t>THE FUTSAL O. C. VOUILLETAIS</t>
  </si>
  <si>
    <t>U. S. ARTIGUAISE</t>
  </si>
  <si>
    <t>ASSOCIATION CREUSE MAGHREB</t>
  </si>
  <si>
    <t>A. VIGENAL F. C. LIMOGES</t>
  </si>
  <si>
    <t>U.S. DE L'ENVIGNE</t>
  </si>
  <si>
    <t>F.C. LALINDE COUZE SAUVEBOEUF</t>
  </si>
  <si>
    <t>AV. BELLAC BERNEUIL ST JUNIEN LES COMBES</t>
  </si>
  <si>
    <t>F.C. CHAILLAC SAILLAT</t>
  </si>
  <si>
    <t>U.S. VERNONAISE</t>
  </si>
  <si>
    <t>ESPOIR HAUT VALS DE SAINTONGE</t>
  </si>
  <si>
    <t>U.S. MA CAMPAGNE ANGOULEME</t>
  </si>
  <si>
    <t>SOCIETE S. DE BONNAT SECTION FOOT</t>
  </si>
  <si>
    <t>F.C. SAINT FRAIGNE</t>
  </si>
  <si>
    <t>A. CULTURELLE DES KURDES DE LIMOGES</t>
  </si>
  <si>
    <t>U. AM. COGNAC FOOTBALL</t>
  </si>
  <si>
    <t>VALLEE LEMANCE F. C.</t>
  </si>
  <si>
    <t>MEDIOLANUM SANTONUM FUTSAL</t>
  </si>
  <si>
    <t>A. S. BONZACAISE</t>
  </si>
  <si>
    <t>F. C. DU VALLON DE L'ARTOLIE</t>
  </si>
  <si>
    <t>GINGA ACADEMIA</t>
  </si>
  <si>
    <t>U. S. SAINT YAGUEN FUTSAL</t>
  </si>
  <si>
    <t>A. GENERATION DUPATY</t>
  </si>
  <si>
    <t>ATSC DES ADMINISTRATIONS FINANCIERES  HTE VIENNE</t>
  </si>
  <si>
    <t>A. S. SORGES MAYOTTE</t>
  </si>
  <si>
    <t>ET. LA ROCHE-CHALAIS</t>
  </si>
  <si>
    <t>ENT. DES BARRAGES DE LA XAINTRIE</t>
  </si>
  <si>
    <t>U. S. PAYS MAIXENTAIS</t>
  </si>
  <si>
    <t>O. CLUB SOMMIERES ST ROMAIN</t>
  </si>
  <si>
    <t>ENT. ST SORNIN NIEULLE / SEUDRE - LE GUA</t>
  </si>
  <si>
    <t>U. S. CHATEAUNEUF TARGE</t>
  </si>
  <si>
    <t>U. S. SAINT VARENT PIERREGEAY</t>
  </si>
  <si>
    <t>A. S. COTEAUX DE DORDOGNE</t>
  </si>
  <si>
    <t>GROUPEMENT DE JEUNES VAL DE NOUERE</t>
  </si>
  <si>
    <t>GROUPEMENT DE JEUNES AVENIR SEVRE BOCAGE</t>
  </si>
  <si>
    <t>GJ VAL DE GUYENNE 47</t>
  </si>
  <si>
    <t>GJ MEDOC ESTUAIRE</t>
  </si>
  <si>
    <t>GJ CASTETIS GOUZE ES PYRENEENE</t>
  </si>
  <si>
    <t>F. A. MORLAAS EST BEARN</t>
  </si>
  <si>
    <t>SEIGNOSSE CAPBRETON SOUSTONS F. C.</t>
  </si>
  <si>
    <t>U.S. VIRAZEIL PUYMICLAN</t>
  </si>
  <si>
    <t>U. S. FRONTENAY SAINT SYMPH.</t>
  </si>
  <si>
    <t>F. C. SEUDRE OCEAN</t>
  </si>
  <si>
    <t>AVENIR 79 F.C.</t>
  </si>
  <si>
    <t>A. S. BEL AIR</t>
  </si>
  <si>
    <t>FOOT LOISIRS ARCHIGNY</t>
  </si>
  <si>
    <t>F. C. PAYS DE BUCH</t>
  </si>
  <si>
    <t>ECOLE SPORTIVE NORD EST BEARN</t>
  </si>
  <si>
    <t>A.F.C.  DU HAMEAU</t>
  </si>
  <si>
    <t>C. J. FOOTBALLEURS EN COEUR DE SAINTONGE</t>
  </si>
  <si>
    <t>G.J. ESTUAIRE SUD CHARENTE</t>
  </si>
  <si>
    <t>PRESQU'ILE F.C.</t>
  </si>
  <si>
    <t>U.S. CHEVANCEAUX MONTLIEU</t>
  </si>
  <si>
    <t>GJ CLUB OLYMPIQUE BIGANOS AUDENGE MARCHEPRIME MIOS</t>
  </si>
  <si>
    <t>BAIONA F.C.</t>
  </si>
  <si>
    <t>F. C. CHARENTE LIMOUSINE</t>
  </si>
  <si>
    <t>F. C. SUD CHARENTE</t>
  </si>
  <si>
    <t>F. C. BRIZAMBOURG ECOYEUX</t>
  </si>
  <si>
    <t>GROUPEMENT DE JEUNES M.B.C.R.</t>
  </si>
  <si>
    <t>U. S. AUNISIEN PUYRAVAULT</t>
  </si>
  <si>
    <t>F. C. SAINT MAURICE MANOT ANSAC</t>
  </si>
  <si>
    <t>G.J. ESPOIRS COMBRAILLES</t>
  </si>
  <si>
    <t>F. C. GRADIGNAN</t>
  </si>
  <si>
    <t>ST PORCHAIRE - CORME ROYAL F. C.</t>
  </si>
  <si>
    <t>F. C. OZILLAC CHAMPAGNAC</t>
  </si>
  <si>
    <t>ET. S. NOUIC MEZIERES</t>
  </si>
  <si>
    <t>A. S. LA JONCHERE ST MAURICE</t>
  </si>
  <si>
    <t>A. COMORIENNE DEVELOPPEMENT DE BRESSUIRE</t>
  </si>
  <si>
    <t>U.S. RIVERAINE MANSACOISE</t>
  </si>
  <si>
    <t>A.S. LAGUENNE / SAINTE-FORTUNADE / LAGARDE-ENVAL</t>
  </si>
  <si>
    <t>COLLECTIF CHARENTE ANGOULEME BASSEAU</t>
  </si>
  <si>
    <t>U.S. SAINT GERMAIN D' ESTEUIL</t>
  </si>
  <si>
    <t>F.C. ARC EN CIEL SOTIATE</t>
  </si>
  <si>
    <t>VILLENAVE D'ORNON FUTSAL</t>
  </si>
  <si>
    <t>VETERANS STEPHANOIS</t>
  </si>
  <si>
    <t>F.C. FOOTGOAL</t>
  </si>
  <si>
    <t>F. C. TROPICAL</t>
  </si>
  <si>
    <t>PANA FUTSAL ASSOCIATION</t>
  </si>
  <si>
    <t>CHALOSSE FUTSAL</t>
  </si>
  <si>
    <t>A.S. COUZE FOOT</t>
  </si>
  <si>
    <t>LA CAGOUILLE SPORTIVE DE CHASSORS</t>
  </si>
  <si>
    <t>F. C. SAINT VIVIEN DE MEDOC</t>
  </si>
  <si>
    <t>F. C. COLY</t>
  </si>
  <si>
    <t>GROUPEMENT DE JEUNES COEUR DE BOCAGE</t>
  </si>
  <si>
    <t>GROUPEMENT DE JEUNES DES 3 VALLEES 86</t>
  </si>
  <si>
    <t>FOOTBALL CLUB MEDOC COTE D'ARGENT</t>
  </si>
  <si>
    <t>LIMENS JSA</t>
  </si>
  <si>
    <t>G.J. FC LAUGNAC LAROQUE</t>
  </si>
  <si>
    <t>G.J. AVENIR SAUTERNAIS</t>
  </si>
  <si>
    <t>U. S. SAINT-MATHIEU</t>
  </si>
  <si>
    <t>COSMOS FUTSAL</t>
  </si>
  <si>
    <t>A. S. C.  MAYOTTE CREUSE</t>
  </si>
  <si>
    <t>JEUNESSE SPORTIVE LALUQUE RION FOOTBALL CLUB</t>
  </si>
  <si>
    <t>ELAN SALIGNACOIS PAYS DE FENELON</t>
  </si>
  <si>
    <t>ECOLE DE FOOTBALL JEUNESSE ARENGOSSAISE</t>
  </si>
  <si>
    <t>UNION SPORTIVE DU MARSAN</t>
  </si>
  <si>
    <t>F.C. SAINT AVIT</t>
  </si>
  <si>
    <t>UNION SPORTIVE AMICALE DE CUBLAC</t>
  </si>
  <si>
    <t>FOOTBALL CLUB PINEUILH</t>
  </si>
  <si>
    <t>CHASSENEUIL SAINT GEORGES FOOTBALL CLUB</t>
  </si>
  <si>
    <t>IZON VAYRES F. C.</t>
  </si>
  <si>
    <t>U.S. CERCOUX CLOTTAISE</t>
  </si>
  <si>
    <t>A.S. DU PAYS MELLOIS</t>
  </si>
  <si>
    <t>U.S. AUREIL EYJEAUX</t>
  </si>
  <si>
    <t>A.C.G. FOOT SUD 86</t>
  </si>
  <si>
    <t>F.C. PAYS DE L'OUIN</t>
  </si>
  <si>
    <t>R.C. NIORTAIS</t>
  </si>
  <si>
    <t>F.C. TARTAS SAINT YAGUEN</t>
  </si>
  <si>
    <t>A.S. NONTRON SAINT PARDOUX</t>
  </si>
  <si>
    <t>G.J. AVENIR CHARENTE EST</t>
  </si>
  <si>
    <t>A.S. ROUFFIGNAC PLAZAC</t>
  </si>
  <si>
    <t>MONTESQUIEU F.C.</t>
  </si>
  <si>
    <t>AUNIS AVENIR F. C.</t>
  </si>
  <si>
    <t>DRAGONS VERTS F.C.B. V. T.</t>
  </si>
  <si>
    <t>A.C.S. MAHORAIS FOOT 79</t>
  </si>
  <si>
    <t>FUTSAL ANGOULEME</t>
  </si>
  <si>
    <t>A.S.C. PESSAC ALOUETTE FUTSAL</t>
  </si>
  <si>
    <t>JEUNESSE ASSOCIATION BEL-AIR</t>
  </si>
  <si>
    <t>U. S.  FEUILLARDIERS</t>
  </si>
  <si>
    <t>A. S. LE BEUGNON BECELEUF FAYE</t>
  </si>
  <si>
    <t>MAYOTTE F. C. DE LIMOGES</t>
  </si>
  <si>
    <t>FOOTHISLECOLE ECOLE DE FOOT</t>
  </si>
  <si>
    <t>SECURITE SOCIALE C.A.F.</t>
  </si>
  <si>
    <t>CTRE HOSP.SP. TALENCE</t>
  </si>
  <si>
    <t>ASPTT &amp; C.P. BORDEAUX</t>
  </si>
  <si>
    <t>AVIA C. BORDEAUX</t>
  </si>
  <si>
    <t>DASSAULT BORDEAUX SP.</t>
  </si>
  <si>
    <t>A. S. SAFRAN BORDEAUX</t>
  </si>
  <si>
    <t>A.S. MICHELIN BASSENS</t>
  </si>
  <si>
    <t>TRANSPORTS EN COMMUN BORDEAUX</t>
  </si>
  <si>
    <t>SANOFI AMBARES A.C.</t>
  </si>
  <si>
    <t>A.S. STE LYONNAISE EAUX BORDEAUX</t>
  </si>
  <si>
    <t>MACIF NIORT</t>
  </si>
  <si>
    <t>F.C. ETIENNE SABATIE</t>
  </si>
  <si>
    <t>A.L.S. C.E.M.A.I.F. NIORT</t>
  </si>
  <si>
    <t>A.S. MAAF CHAURAY</t>
  </si>
  <si>
    <t>E.S. CONSEIL GENERAL</t>
  </si>
  <si>
    <t>A.S. I.M. NIORT</t>
  </si>
  <si>
    <t>E.S. GIRONDINS DE LIBOURNE</t>
  </si>
  <si>
    <t>AM.S. SAFT</t>
  </si>
  <si>
    <t>PAGES JAUNES BORDEAUX</t>
  </si>
  <si>
    <t>BOUYGUES TELECOM F. MERIGNAC</t>
  </si>
  <si>
    <t>A. SPATIALE S. AQUITAINE</t>
  </si>
  <si>
    <t>A. S. PREPARATION O. DU MIDI</t>
  </si>
  <si>
    <t>A. S. C. L. HOPITAL</t>
  </si>
  <si>
    <t>CDISCOUNT@SPORT</t>
  </si>
  <si>
    <t>A.S. EDF GAZELEC FOOTBALL POITIERS</t>
  </si>
  <si>
    <t>CGI BORDEAUX FOOTBALL CLUB</t>
  </si>
  <si>
    <t>AM. PERSONNEL DES HOPITAUX DE LA VIENNE</t>
  </si>
  <si>
    <t>ASSO. DU PERSONNEL DE L'OPERA NATIONAL DE BX</t>
  </si>
  <si>
    <t>SAGE BORDEAUX CLUB</t>
  </si>
  <si>
    <t>A.S. LOVENTA AUTOMATIQUE</t>
  </si>
  <si>
    <t>AM. S. DE L' INSTITUT BERGONIE</t>
  </si>
  <si>
    <t>AMATEURS F. C. AQUITAIN</t>
  </si>
  <si>
    <t>A. S. DU BARREAU DE BORDEAUX</t>
  </si>
  <si>
    <t>BORDELEKO ESKUAL ETXEA FOOTBALL</t>
  </si>
  <si>
    <t>ASSOCIATION 2C SPORTS</t>
  </si>
  <si>
    <t>F. C. LE BON JOUET</t>
  </si>
  <si>
    <t>CARROSSERIE BALLON</t>
  </si>
  <si>
    <t>F. C. GROUPE PICHET</t>
  </si>
  <si>
    <t>A.S. GRAYAN NORD MEDOC</t>
  </si>
  <si>
    <t>A.S.J. SOYAUX-CHARENTE</t>
  </si>
  <si>
    <t>ET. FEMININE DE SAINTONGE</t>
  </si>
  <si>
    <t>ÉTOILE AMOLLOISE FOOTBALL</t>
  </si>
  <si>
    <t>C.F. MJC BRUGES</t>
  </si>
  <si>
    <t>U.S. DE CHENECHE</t>
  </si>
  <si>
    <t>LES SALINIERES</t>
  </si>
  <si>
    <t>BOA</t>
  </si>
  <si>
    <t>A.S. DE MAGONTY</t>
  </si>
  <si>
    <t>A. MUNICIPAUX DU BOUSCAT</t>
  </si>
  <si>
    <t>U.S. COIMERES</t>
  </si>
  <si>
    <t>C.S. GAZELEC GIRONDIN</t>
  </si>
  <si>
    <t>O.C. DE BORDEAUX</t>
  </si>
  <si>
    <t>A. DES FOOTBALLEURS DU VENDREDI</t>
  </si>
  <si>
    <t>ULTRAMARINES BORDEAUX</t>
  </si>
  <si>
    <t>F.C. PRESSE BORDELAISE</t>
  </si>
  <si>
    <t>A.F.C. BEAUDESERT</t>
  </si>
  <si>
    <t>F.C. BAYON L.</t>
  </si>
  <si>
    <t>A.F.L. DES BILLAUX</t>
  </si>
  <si>
    <t>A.S. SECOURS CATHOLIQUE</t>
  </si>
  <si>
    <t>W. I. S. E. S. ET CULTURAL A.</t>
  </si>
  <si>
    <t>A.S. F.C. PORTO DE BORDEAUX</t>
  </si>
  <si>
    <t>NIORT ATHLETIC FUTSAL CLUB</t>
  </si>
  <si>
    <t>LES VETERANS DE ST JULIEN DE BEYCHEVELLE</t>
  </si>
  <si>
    <t>A. F. PLAISIR PRIGNAC MARCAMPS</t>
  </si>
  <si>
    <t>ET. S.  DE LA PERUSE</t>
  </si>
  <si>
    <t>F.C. BORDEAUX OCEAN</t>
  </si>
  <si>
    <t>LES VIEUX FUTS DE SAINT SAUVEUR</t>
  </si>
  <si>
    <t>F. L. DES AUTHENTIQUES SPORTIFS HOSTENSOIS</t>
  </si>
  <si>
    <t>CTRE ENTRAINEMENT DES GARDIENS DE BUT</t>
  </si>
  <si>
    <t>VETERANS FOOT-BALL CLUB</t>
  </si>
  <si>
    <t>SAINT ELOI LOISIRS</t>
  </si>
  <si>
    <t>KEMITE UNITED</t>
  </si>
  <si>
    <t>ST GIRONS LOISIRS</t>
  </si>
  <si>
    <t>X</t>
  </si>
  <si>
    <t>Le :</t>
  </si>
  <si>
    <t>/</t>
  </si>
  <si>
    <t xml:space="preserve">Janvier </t>
  </si>
  <si>
    <t>Février</t>
  </si>
  <si>
    <t>Mars</t>
  </si>
  <si>
    <t>Avril</t>
  </si>
  <si>
    <t>Mai</t>
  </si>
  <si>
    <t>Juin</t>
  </si>
  <si>
    <t>Juillet</t>
  </si>
  <si>
    <t>Août</t>
  </si>
  <si>
    <t>Septembre</t>
  </si>
  <si>
    <t>Octobre</t>
  </si>
  <si>
    <t>Novembre</t>
  </si>
  <si>
    <t>Décembre</t>
  </si>
  <si>
    <t>Résultat</t>
  </si>
  <si>
    <t>Niveau</t>
  </si>
  <si>
    <t>Les éducateurs possèdent-ils une licence correspondant à leur qualification ?</t>
  </si>
  <si>
    <t>Entre 5 et 30 min</t>
  </si>
  <si>
    <t>Entre 30 min et 1h</t>
  </si>
  <si>
    <t>Entre 1h et 2h</t>
  </si>
  <si>
    <t>Plus de 2h</t>
  </si>
  <si>
    <t>Observations complémentaires : points forts / points faibles</t>
  </si>
  <si>
    <t>Numéro</t>
  </si>
  <si>
    <t>Club</t>
  </si>
  <si>
    <t>F.C. GIRONDINS DE BORDEAUX</t>
  </si>
  <si>
    <t>U.S. AGRIS</t>
  </si>
  <si>
    <t>J. S. ANGOULINS</t>
  </si>
  <si>
    <t>FOOTBALL CLUB DE FONTCOUVERTE</t>
  </si>
  <si>
    <t>AM.S. NOTH</t>
  </si>
  <si>
    <t>ENT.S. DES BEAUX PINS</t>
  </si>
  <si>
    <t>G.J. BRUILHOIS 47</t>
  </si>
  <si>
    <t>F. C. DE ST AMANT DE BOIXE</t>
  </si>
  <si>
    <t>U. S. VALLEE DE GARONNE</t>
  </si>
  <si>
    <t>SOLIDARITE DES TURCS DE BRIVE</t>
  </si>
  <si>
    <t>F. C. DE SAINTE PRIVAS EN PERIGORD</t>
  </si>
  <si>
    <t>F. C. DE LA SOIE</t>
  </si>
  <si>
    <t>ENT. S. TONNACQUOISE LUSSANTAISE</t>
  </si>
  <si>
    <t>US. AMICALE DE TERRASSON</t>
  </si>
  <si>
    <t>F. C. USSON DU POITOU L'ISLE JOURDAIN</t>
  </si>
  <si>
    <t>F. C. DE SENILLE - SAINT SAUVEUR</t>
  </si>
  <si>
    <t>F.C. OLORON BEARN</t>
  </si>
  <si>
    <t>S.C L'ABSIE LARGEASSE MOUTIERS SOUS CHANTEMERLE</t>
  </si>
  <si>
    <t>JEUNESSE SPORTIVE GRANDE CHAMPAGNE</t>
  </si>
  <si>
    <t>ENTENTE SPORTIVE ST SULPICE - ST GEORGES</t>
  </si>
  <si>
    <t>SAINTONGE FUTSAL</t>
  </si>
  <si>
    <t>SACOCHES ATLANTIQUE ROYAN FUTSAL</t>
  </si>
  <si>
    <t>ASSOCIATION JEUNESSE AULNAYSIENNE FUTSAL</t>
  </si>
  <si>
    <t>SANGUINET FOOTBALL CLUB</t>
  </si>
  <si>
    <t>UNION SPORTIVE BUNZAC</t>
  </si>
  <si>
    <t>G.J. LES DEUX RIVES 47</t>
  </si>
  <si>
    <t>FOOTBALL NOBI NOBI</t>
  </si>
  <si>
    <t>FOOTBALL CLUB FOYER RURAL ANGAIS</t>
  </si>
  <si>
    <t>18 licenciés (es) par équipe</t>
  </si>
  <si>
    <t>22 licenciés (es) par équipe</t>
  </si>
  <si>
    <t>25 licenciés (es) par équipe</t>
  </si>
  <si>
    <t>15% du nombre de dirigeants</t>
  </si>
  <si>
    <t>20% du nombre de dirigeants</t>
  </si>
  <si>
    <t>25% du nombre de dirigeants</t>
  </si>
  <si>
    <t>20 % : Ratio nombre de dirigeants + Educateurs / licenciés total</t>
  </si>
  <si>
    <t>22 % : Ratio nombre de dirigeants + Educateurs / licenciés total</t>
  </si>
  <si>
    <t>25 % : Ratio nombre de dirigeants + Educateurs / licenciés total</t>
  </si>
  <si>
    <t>OUI</t>
  </si>
  <si>
    <t>NON</t>
  </si>
  <si>
    <t>3 ou plus</t>
  </si>
  <si>
    <t>Combien de réunions techniques, par saison, le club met-il en place ?</t>
  </si>
  <si>
    <t>Le club a-t-il un responsable technique pour les Seniors ?</t>
  </si>
  <si>
    <t>Pas de diplôme</t>
  </si>
  <si>
    <t>Module découverte</t>
  </si>
  <si>
    <t>CFF GB</t>
  </si>
  <si>
    <t>Combien de dirigeants ont suivi les 2 modules de formations ?</t>
  </si>
  <si>
    <t>Le club est-il en règle vis-à-vis du statut des éducateurs ?</t>
  </si>
  <si>
    <t>Le label jeune</t>
  </si>
  <si>
    <t>Le foot féminin</t>
  </si>
  <si>
    <t>Les formations</t>
  </si>
  <si>
    <t>A la suite de votre retour de fiche, une personne du district va venir contrôler vos données. Nous vous proposons, si vous le souhaitez, de compléter cette entrevue sur le thème de votre choix :</t>
  </si>
  <si>
    <t>Ne souhaite pas d'intervention complémentaire</t>
  </si>
  <si>
    <t xml:space="preserve">Intervention pédagogique éducateurs </t>
  </si>
  <si>
    <t>Intervention théorique éducateurs</t>
  </si>
  <si>
    <t>Le club organise-t-il des réunions de coordination général (déplacements, repas…) ?</t>
  </si>
  <si>
    <t>Ce type de réunion vous permet d'obtenir des informations importantes sur différents thèmes</t>
  </si>
  <si>
    <t xml:space="preserve">Equipe Senior féminine </t>
  </si>
  <si>
    <t>Responsable technique Senior</t>
  </si>
  <si>
    <t xml:space="preserve">CFF GB </t>
  </si>
  <si>
    <t>1 personne</t>
  </si>
  <si>
    <t>2 personnes</t>
  </si>
  <si>
    <t>3 personnes (dont le président et/ou secrétaire et/ou trésorier)</t>
  </si>
  <si>
    <r>
      <t xml:space="preserve">Dirigeants licenciés </t>
    </r>
    <r>
      <rPr>
        <b/>
        <sz val="10"/>
        <color theme="1"/>
        <rFont val="Calibri"/>
        <family val="2"/>
        <scheme val="minor"/>
      </rPr>
      <t>(accompagnateurs)</t>
    </r>
    <r>
      <rPr>
        <b/>
        <sz val="12"/>
        <color theme="1"/>
        <rFont val="Calibri"/>
        <family val="2"/>
        <scheme val="minor"/>
      </rPr>
      <t xml:space="preserve"> PAR EQUIPES le week-end *</t>
    </r>
  </si>
  <si>
    <t>Nombre DIRIGEANTES dans le club *</t>
  </si>
  <si>
    <t>Nombre de licenciés joueurs joueuses total du club *</t>
  </si>
  <si>
    <t>Nombre de DIRIGEANTS dans le club *</t>
  </si>
  <si>
    <t>Combien d'éducateurs ayant une licence TECHNIQUE le club possède-t-il ? *</t>
  </si>
  <si>
    <t>Combien d'éducateurs ayant une licence TECHNIQUE FEDERALE le club possède-t-il ? *</t>
  </si>
  <si>
    <t>Combien d'éducateurs ayant une licence ANIMATEUR le club possède-t-il ? *</t>
  </si>
  <si>
    <t>Il y a-t-il un défibrilateur cardiaque à proximité des terrains ? (moins de 5 min) *</t>
  </si>
  <si>
    <t>Le club dispose-t-il d'une salle de convivialité ? *</t>
  </si>
  <si>
    <t>Le club a-t-il un organigramme général du club affiché dans le club house ? *</t>
  </si>
  <si>
    <r>
      <t xml:space="preserve">Le club met-il en place des manifestations extra sportives </t>
    </r>
    <r>
      <rPr>
        <b/>
        <sz val="10"/>
        <color theme="1"/>
        <rFont val="Calibri"/>
        <family val="2"/>
        <scheme val="minor"/>
      </rPr>
      <t>(loto, repas…) ? *</t>
    </r>
  </si>
  <si>
    <t>Nombre d'équipes *</t>
  </si>
  <si>
    <t>Nombre d'entrainement par semaine *</t>
  </si>
  <si>
    <t>Spécifique gardien de but *</t>
  </si>
  <si>
    <t>Charte des joueurs *</t>
  </si>
  <si>
    <t>Sensibilisation aux lois du jeu *</t>
  </si>
  <si>
    <r>
      <t xml:space="preserve">Cas disciplinaires </t>
    </r>
    <r>
      <rPr>
        <b/>
        <sz val="10"/>
        <color theme="1"/>
        <rFont val="Calibri"/>
        <family val="2"/>
        <scheme val="minor"/>
      </rPr>
      <t>(rapporteur ou fait de l'entraineur) *</t>
    </r>
  </si>
  <si>
    <t>Educateur équipe 1ère *</t>
  </si>
  <si>
    <t>Responsable Gardien du but *</t>
  </si>
  <si>
    <t>Respect du statut des éducateurs *</t>
  </si>
  <si>
    <r>
      <t xml:space="preserve">Type de licence en rapport avec la fonction </t>
    </r>
    <r>
      <rPr>
        <b/>
        <sz val="10"/>
        <color theme="1"/>
        <rFont val="Calibri"/>
        <family val="2"/>
        <scheme val="minor"/>
      </rPr>
      <t>(Animateur, Educateur Fédéral, Technique régional, Technique National, dirigeant) *</t>
    </r>
  </si>
  <si>
    <r>
      <t>C'est vraiment l'accompagnateur qui suit l'équipe le week-end</t>
    </r>
    <r>
      <rPr>
        <sz val="11"/>
        <color theme="1"/>
        <rFont val="Calibri"/>
        <family val="2"/>
        <scheme val="minor"/>
      </rPr>
      <t xml:space="preserve"> (il doit être licencié au club et être intégré, si possible, dans l'organigramme du club). </t>
    </r>
    <r>
      <rPr>
        <sz val="12"/>
        <color theme="1"/>
        <rFont val="Calibri"/>
        <family val="2"/>
        <scheme val="minor"/>
      </rPr>
      <t>Toutes les équipes Seniors du club doivent avoir 2 accompaganteurs dirigeants licenciés dans le club</t>
    </r>
  </si>
  <si>
    <t>Le club house est essentiel dans la vie d'un club, il existe des aides au niveau fédéral pour les constructions ou autre (FAFA)</t>
  </si>
  <si>
    <t>En fonction du nombre d'équipes, le niveau de label varie</t>
  </si>
  <si>
    <t>Le poste gardien de but est essentiel, il mérite donc un entrainement spécifique</t>
  </si>
  <si>
    <t xml:space="preserve">La féminisation est un point important dans le développement du football </t>
  </si>
  <si>
    <t>En fonction du niveau de compétition du club, les obligations sont différentes.</t>
  </si>
  <si>
    <t xml:space="preserve"> </t>
  </si>
  <si>
    <t>LA JEUNESSE DU PERIGORD CENTRE</t>
  </si>
  <si>
    <t>CHALOSSE F. C. LAUREDE</t>
  </si>
  <si>
    <t>SPORTING CLUB SAUGNAC</t>
  </si>
  <si>
    <t>ENTENTE DU BORN FUTSAL</t>
  </si>
  <si>
    <t>FOOTBALL CLUB AMOU / POUDENX</t>
  </si>
  <si>
    <t>GROUPEMENT DE JEUNES PAYS DES SOURCES</t>
  </si>
  <si>
    <t>GROUPEMENT DE JEUNES MONEIN - PARDIES</t>
  </si>
  <si>
    <t>U. S. CENON</t>
  </si>
  <si>
    <t>CESTAS FOOT LOISIRS</t>
  </si>
  <si>
    <t>CTRE  COMMUNAUTE DEMOCRATIQUE KURDE BORDEAUX</t>
  </si>
  <si>
    <t>GROUPEMENT F.C. RIVE DROITE</t>
  </si>
  <si>
    <t>ET. S. DU FRONSADAIS FOOTBALL</t>
  </si>
  <si>
    <t>U. S. VERDONNAISE</t>
  </si>
  <si>
    <t>F. C. SAINT ANTOINE</t>
  </si>
  <si>
    <t>UNION BORDEAUX METROPOLE</t>
  </si>
  <si>
    <t>A. S. CAMPUS THALES BORDEAUX</t>
  </si>
  <si>
    <t>F. C. ESPACE FOOT</t>
  </si>
  <si>
    <t>ASSOCIATION DE FUTSAL DES 2 CHARENTES</t>
  </si>
  <si>
    <t>A.S. ARGENTEUIL ANGERIEN POURSAY-GARNAUD</t>
  </si>
  <si>
    <t>G.J. DU PAYS MARENNAIS</t>
  </si>
  <si>
    <t>F. C. PORTES D'OCEAN 17</t>
  </si>
  <si>
    <t>FUTSAL SPORT SAINT XANDRAIS</t>
  </si>
  <si>
    <t>ENT. SOUBISE PORT DES BARQUES</t>
  </si>
  <si>
    <t>FOOTBALL CLUB ST HILAIRE DE VILLEFRANCHE</t>
  </si>
  <si>
    <t>FOYER DES JEUNES ET D'EDUCATION POPULAIRE</t>
  </si>
  <si>
    <t>AUVEZERE MAYNE F. C.</t>
  </si>
  <si>
    <t>ET. S. JARNAGES PARSAC</t>
  </si>
  <si>
    <t>FOOTBALL CLUB ALLONNE</t>
  </si>
  <si>
    <t>A.S. MAZEROLLES - LUSSAC-LES-CHATEAUX</t>
  </si>
  <si>
    <t>ET. S. LA PALLU</t>
  </si>
  <si>
    <t>GROUPEMENT JEUNES AVENIR 86</t>
  </si>
  <si>
    <t>STADE POITEVIN F. C.</t>
  </si>
  <si>
    <t>UNION SPORTIVE LIMOGES BASTIDE</t>
  </si>
  <si>
    <t>LABEL SENIOR
LFNA - Saison 2018/2019</t>
  </si>
  <si>
    <t xml:space="preserve">Observations complémentaires : 
</t>
  </si>
  <si>
    <t>Formation des dirigeants  (2 modules aux choix obligatoires)*</t>
  </si>
  <si>
    <t>Est-ce que le président et/ou le secrétaire et/ou le trésorier ont participé à ces modules ?</t>
  </si>
  <si>
    <t>Type de club :</t>
  </si>
  <si>
    <t>Libre</t>
  </si>
  <si>
    <t>Futsal</t>
  </si>
  <si>
    <t>Foot Entreprise</t>
  </si>
  <si>
    <t>Féminin</t>
  </si>
  <si>
    <t>Jeune</t>
  </si>
  <si>
    <t>Loisirs</t>
  </si>
  <si>
    <t>Groupement de Jeune</t>
  </si>
  <si>
    <r>
      <t xml:space="preserve">Le club a-t-il mis en place une programmation annuelle pour ses équipes Seniors </t>
    </r>
    <r>
      <rPr>
        <b/>
        <sz val="12"/>
        <color theme="1"/>
        <rFont val="Segoe UI"/>
        <family val="2"/>
      </rPr>
      <t>(garçons et filles)</t>
    </r>
    <r>
      <rPr>
        <b/>
        <sz val="16"/>
        <color theme="1"/>
        <rFont val="Segoe UI"/>
        <family val="2"/>
      </rPr>
      <t xml:space="preserve"> ?</t>
    </r>
  </si>
  <si>
    <t>Le club a-t-il une équipe féminine Seniors ?</t>
  </si>
  <si>
    <r>
      <t>Nombre de licenciés</t>
    </r>
    <r>
      <rPr>
        <b/>
        <sz val="12"/>
        <color rgb="FF002060"/>
        <rFont val="Calibri"/>
        <family val="2"/>
        <scheme val="minor"/>
      </rPr>
      <t xml:space="preserve"> </t>
    </r>
    <r>
      <rPr>
        <b/>
        <sz val="10"/>
        <color rgb="FF002060"/>
        <rFont val="Calibri"/>
        <family val="2"/>
        <scheme val="minor"/>
      </rPr>
      <t>(U19, Seniors et vétérans, garçons et filles) *</t>
    </r>
  </si>
  <si>
    <t>4 - PROJET D'ENCADREMENT ET DE FORMATION</t>
  </si>
  <si>
    <t>R1</t>
  </si>
  <si>
    <t>R2</t>
  </si>
  <si>
    <t>R3</t>
  </si>
  <si>
    <t>D1</t>
  </si>
  <si>
    <t>D2</t>
  </si>
  <si>
    <t>D3</t>
  </si>
  <si>
    <t>D4 ou +</t>
  </si>
  <si>
    <t>Parmis ces arbitres combien avez-vous de filles ?</t>
  </si>
  <si>
    <r>
      <t xml:space="preserve">Combien de licenciés </t>
    </r>
    <r>
      <rPr>
        <b/>
        <sz val="12"/>
        <color theme="1"/>
        <rFont val="Segoe UI"/>
        <family val="2"/>
      </rPr>
      <t>(es)</t>
    </r>
    <r>
      <rPr>
        <b/>
        <sz val="16"/>
        <color theme="1"/>
        <rFont val="Segoe UI"/>
        <family val="2"/>
      </rPr>
      <t xml:space="preserve"> </t>
    </r>
    <r>
      <rPr>
        <b/>
        <sz val="16"/>
        <color rgb="FF002060"/>
        <rFont val="Segoe UI"/>
        <family val="2"/>
      </rPr>
      <t>U19, Seniors et vétérans</t>
    </r>
    <r>
      <rPr>
        <b/>
        <sz val="16"/>
        <color theme="1"/>
        <rFont val="Segoe UI"/>
        <family val="2"/>
      </rPr>
      <t xml:space="preserve"> le club possède-t-il ? *</t>
    </r>
  </si>
  <si>
    <r>
      <t xml:space="preserve">Combien de </t>
    </r>
    <r>
      <rPr>
        <b/>
        <sz val="16"/>
        <color rgb="FF002060"/>
        <rFont val="Segoe UI"/>
        <family val="2"/>
      </rPr>
      <t>DIRIGEANTES</t>
    </r>
    <r>
      <rPr>
        <b/>
        <sz val="16"/>
        <color theme="1"/>
        <rFont val="Segoe UI"/>
        <family val="2"/>
      </rPr>
      <t xml:space="preserve"> licenci</t>
    </r>
    <r>
      <rPr>
        <b/>
        <u/>
        <sz val="16"/>
        <color theme="1"/>
        <rFont val="Segoe UI"/>
        <family val="2"/>
      </rPr>
      <t>ées</t>
    </r>
    <r>
      <rPr>
        <b/>
        <sz val="16"/>
        <color theme="1"/>
        <rFont val="Segoe UI"/>
        <family val="2"/>
      </rPr>
      <t xml:space="preserve"> le club possède-t-il ?*</t>
    </r>
  </si>
  <si>
    <r>
      <t xml:space="preserve">Combien d'éducateurs ayant une licence </t>
    </r>
    <r>
      <rPr>
        <b/>
        <sz val="16"/>
        <color rgb="FF002060"/>
        <rFont val="Segoe UI"/>
        <family val="2"/>
      </rPr>
      <t>TECHNIQUE</t>
    </r>
    <r>
      <rPr>
        <b/>
        <sz val="16"/>
        <color theme="1"/>
        <rFont val="Segoe UI"/>
        <family val="2"/>
      </rPr>
      <t xml:space="preserve"> le club possède-t-il ? *</t>
    </r>
  </si>
  <si>
    <r>
      <t xml:space="preserve">Combien d'éducateurs ayant une licence </t>
    </r>
    <r>
      <rPr>
        <b/>
        <sz val="16"/>
        <color rgb="FF002060"/>
        <rFont val="Segoe UI"/>
        <family val="2"/>
      </rPr>
      <t>TECHNIQUE FEDERALE</t>
    </r>
    <r>
      <rPr>
        <b/>
        <sz val="16"/>
        <color theme="1"/>
        <rFont val="Segoe UI"/>
        <family val="2"/>
      </rPr>
      <t xml:space="preserve"> le club possède-t-il ? *</t>
    </r>
  </si>
  <si>
    <r>
      <t xml:space="preserve">Combien d'éducateurs ayant une licence </t>
    </r>
    <r>
      <rPr>
        <b/>
        <sz val="16"/>
        <color rgb="FF002060"/>
        <rFont val="Segoe UI"/>
        <family val="2"/>
      </rPr>
      <t>ANIMATEUR</t>
    </r>
    <r>
      <rPr>
        <b/>
        <sz val="16"/>
        <color theme="1"/>
        <rFont val="Segoe UI"/>
        <family val="2"/>
      </rPr>
      <t xml:space="preserve"> le club possède-t-il ? *</t>
    </r>
  </si>
  <si>
    <r>
      <t xml:space="preserve">Le club est-il régulièrement représenté aux réunions organisées par les instances fédérales </t>
    </r>
    <r>
      <rPr>
        <b/>
        <sz val="12"/>
        <color theme="1"/>
        <rFont val="Segoe UI"/>
        <family val="2"/>
      </rPr>
      <t>(Ligue et District)</t>
    </r>
    <r>
      <rPr>
        <b/>
        <sz val="16"/>
        <color theme="1"/>
        <rFont val="Segoe UI"/>
        <family val="2"/>
      </rPr>
      <t xml:space="preserve"> ? *</t>
    </r>
  </si>
  <si>
    <r>
      <t xml:space="preserve">Le club a-t-il un organigramme général du club </t>
    </r>
    <r>
      <rPr>
        <b/>
        <sz val="16"/>
        <color rgb="FF002060"/>
        <rFont val="Segoe UI"/>
        <family val="2"/>
      </rPr>
      <t>affiché</t>
    </r>
    <r>
      <rPr>
        <b/>
        <sz val="16"/>
        <color theme="1"/>
        <rFont val="Segoe UI"/>
        <family val="2"/>
      </rPr>
      <t xml:space="preserve"> dans le club house ? *</t>
    </r>
  </si>
  <si>
    <r>
      <t xml:space="preserve">Le club met-il en place des manifestations extra sportives </t>
    </r>
    <r>
      <rPr>
        <b/>
        <sz val="12"/>
        <color theme="1"/>
        <rFont val="Segoe UI"/>
        <family val="2"/>
      </rPr>
      <t>(loto, repas…)</t>
    </r>
    <r>
      <rPr>
        <b/>
        <sz val="16"/>
        <color theme="1"/>
        <rFont val="Segoe UI"/>
        <family val="2"/>
      </rPr>
      <t xml:space="preserve"> ? *</t>
    </r>
  </si>
  <si>
    <t>Combien l'équipe 1ère de votre club a-t-il d'entrainement par semaine ? *</t>
  </si>
  <si>
    <t>Le club met-il en place des spécifiques gardien de but ? *</t>
  </si>
  <si>
    <t>Le club a-t-il une charte ? *</t>
  </si>
  <si>
    <t>Le club fait-il une sensibilisation aux lois du jeu auprès des joueurs ? *</t>
  </si>
  <si>
    <t>L'entraineur de l'équipe 1ère possède * :</t>
  </si>
  <si>
    <t>L'entraineur des gardiens de but possède * :</t>
  </si>
  <si>
    <t>Le club est-il en règle vis-à-vis du statut des éducateurs ? *</t>
  </si>
  <si>
    <t>Combien avez-vous d'arbitres au club ? *</t>
  </si>
  <si>
    <t>Les éducateurs possèdent-ils une licence correspondant à leur qualification ? *</t>
  </si>
  <si>
    <t>Nombre d'aribtres *</t>
  </si>
  <si>
    <t>En D2 et dessous : 1 arbitre
En R3 et D1 : 2 arbitres
En R2 : 3 arbitres
En R1 : 4 arbitres</t>
  </si>
  <si>
    <t>Nbe obligatoire dont 1 fille</t>
  </si>
  <si>
    <t>Avez-vous un référent en arbitrage dans votre club ? *</t>
  </si>
  <si>
    <t>Référent en arbitrage *</t>
  </si>
  <si>
    <t>Combien d’équipes Seniors (garçons et filles) avez-vous d'engagées ? *</t>
  </si>
  <si>
    <t>Le club a-t-il un référent en arbitrage ?</t>
  </si>
  <si>
    <t>Combien d'arbitres possèdent le club ?</t>
  </si>
  <si>
    <t>LABEL SENIORS</t>
  </si>
  <si>
    <t xml:space="preserve">LABEL SENIORS
LFNA - Saison 2018/2019 </t>
  </si>
  <si>
    <t>Le club a -t-il une page Facebook ?</t>
  </si>
  <si>
    <t>Combien de dirigeants ont suivi les 2 modules de formations ?*</t>
  </si>
  <si>
    <t>Le club a-t-il obtenu le label jeune ?</t>
  </si>
  <si>
    <t>Le club a-t-il une page Facebook ?</t>
  </si>
  <si>
    <t>Le club avait-il choisit un thème complémentaire ?</t>
  </si>
  <si>
    <t>Si oui, avez-vous traité ces informations, ou est-ce que ce sera fait plus tard ?</t>
  </si>
  <si>
    <t>Coordonnées de la personne qui suit le dossier label Seniors dans le club :</t>
  </si>
  <si>
    <t>Nom :</t>
  </si>
  <si>
    <t>Prénom :</t>
  </si>
  <si>
    <t>Tél :</t>
  </si>
  <si>
    <t>Mail :</t>
  </si>
  <si>
    <t>Tel :</t>
  </si>
  <si>
    <r>
      <rPr>
        <b/>
        <sz val="10"/>
        <color theme="1"/>
        <rFont val="Segoe UI"/>
        <family val="2"/>
      </rPr>
      <t xml:space="preserve">Combien de licenciés (es) </t>
    </r>
    <r>
      <rPr>
        <b/>
        <sz val="8"/>
        <color rgb="FF002060"/>
        <rFont val="Segoe UI"/>
        <family val="2"/>
      </rPr>
      <t xml:space="preserve">U19, </t>
    </r>
    <r>
      <rPr>
        <b/>
        <sz val="9"/>
        <color rgb="FF002060"/>
        <rFont val="Segoe UI"/>
        <family val="2"/>
      </rPr>
      <t>Seniors et vétérans</t>
    </r>
    <r>
      <rPr>
        <b/>
        <sz val="9"/>
        <color theme="1"/>
        <rFont val="Segoe UI"/>
        <family val="2"/>
      </rPr>
      <t xml:space="preserve"> le club possède-t-il ? *</t>
    </r>
  </si>
  <si>
    <r>
      <t xml:space="preserve">Combien de dirigeants </t>
    </r>
    <r>
      <rPr>
        <b/>
        <sz val="9"/>
        <color rgb="FF002060"/>
        <rFont val="Segoe UI"/>
        <family val="2"/>
      </rPr>
      <t>licenciés</t>
    </r>
    <r>
      <rPr>
        <b/>
        <sz val="9"/>
        <color theme="1"/>
        <rFont val="Segoe UI"/>
        <family val="2"/>
      </rPr>
      <t xml:space="preserve"> </t>
    </r>
    <r>
      <rPr>
        <b/>
        <sz val="8"/>
        <color theme="1"/>
        <rFont val="Segoe UI"/>
        <family val="2"/>
      </rPr>
      <t>(accompaganteurs)</t>
    </r>
    <r>
      <rPr>
        <b/>
        <sz val="9"/>
        <color theme="1"/>
        <rFont val="Segoe UI"/>
        <family val="2"/>
      </rPr>
      <t xml:space="preserve"> </t>
    </r>
    <r>
      <rPr>
        <b/>
        <sz val="9"/>
        <color rgb="FF002060"/>
        <rFont val="Segoe UI"/>
        <family val="2"/>
      </rPr>
      <t>PAR EQUIPES</t>
    </r>
    <r>
      <rPr>
        <b/>
        <sz val="9"/>
        <color theme="1"/>
        <rFont val="Segoe UI"/>
        <family val="2"/>
      </rPr>
      <t xml:space="preserve"> le club a-t-il les week-end ? *</t>
    </r>
  </si>
  <si>
    <r>
      <t>Combien de dirigeantes licenci</t>
    </r>
    <r>
      <rPr>
        <b/>
        <u/>
        <sz val="9"/>
        <color theme="1"/>
        <rFont val="Segoe UI"/>
        <family val="2"/>
      </rPr>
      <t>ées</t>
    </r>
    <r>
      <rPr>
        <b/>
        <sz val="9"/>
        <color theme="1"/>
        <rFont val="Segoe UI"/>
        <family val="2"/>
      </rPr>
      <t xml:space="preserve"> le club possède-t-il ? *</t>
    </r>
  </si>
  <si>
    <r>
      <t xml:space="preserve">Combien de </t>
    </r>
    <r>
      <rPr>
        <b/>
        <sz val="9"/>
        <color rgb="FF002060"/>
        <rFont val="Segoe UI"/>
        <family val="2"/>
      </rPr>
      <t xml:space="preserve">LICENCIES </t>
    </r>
    <r>
      <rPr>
        <b/>
        <sz val="8"/>
        <color rgb="FF002060"/>
        <rFont val="Segoe UI"/>
        <family val="2"/>
      </rPr>
      <t>(toutes catégories)</t>
    </r>
    <r>
      <rPr>
        <b/>
        <sz val="9"/>
        <color rgb="FF002060"/>
        <rFont val="Segoe UI"/>
        <family val="2"/>
      </rPr>
      <t xml:space="preserve"> joueurs joueuses</t>
    </r>
    <r>
      <rPr>
        <b/>
        <sz val="9"/>
        <color theme="1"/>
        <rFont val="Segoe UI"/>
        <family val="2"/>
      </rPr>
      <t xml:space="preserve"> le club possède-t-il ? *</t>
    </r>
  </si>
  <si>
    <r>
      <t xml:space="preserve">Combien d'éducateurs ayant une licence </t>
    </r>
    <r>
      <rPr>
        <b/>
        <sz val="9"/>
        <color rgb="FF002060"/>
        <rFont val="Segoe UI"/>
        <family val="2"/>
      </rPr>
      <t>TECHNIQUE</t>
    </r>
    <r>
      <rPr>
        <b/>
        <sz val="9"/>
        <color theme="1"/>
        <rFont val="Segoe UI"/>
        <family val="2"/>
      </rPr>
      <t xml:space="preserve"> le club possède-t-il ? *</t>
    </r>
  </si>
  <si>
    <r>
      <t xml:space="preserve">Combien d'éducateurs ayant une licence </t>
    </r>
    <r>
      <rPr>
        <b/>
        <sz val="9"/>
        <color rgb="FF002060"/>
        <rFont val="Segoe UI"/>
        <family val="2"/>
      </rPr>
      <t>TECHNIQUE FEDERALE</t>
    </r>
    <r>
      <rPr>
        <b/>
        <sz val="9"/>
        <color theme="1"/>
        <rFont val="Segoe UI"/>
        <family val="2"/>
      </rPr>
      <t xml:space="preserve"> le club possède-t-il ? *</t>
    </r>
  </si>
  <si>
    <r>
      <t xml:space="preserve">Combien d'éducateurs ayant une licence </t>
    </r>
    <r>
      <rPr>
        <b/>
        <sz val="9"/>
        <color rgb="FF002060"/>
        <rFont val="Segoe UI"/>
        <family val="2"/>
      </rPr>
      <t>ANIMATEUR</t>
    </r>
    <r>
      <rPr>
        <b/>
        <sz val="9"/>
        <color theme="1"/>
        <rFont val="Segoe UI"/>
        <family val="2"/>
      </rPr>
      <t xml:space="preserve"> le club possède-t-il ? *</t>
    </r>
  </si>
  <si>
    <r>
      <t xml:space="preserve">Il y a-t-il un défibrilateur cardiaque à proximité des terrains ? * </t>
    </r>
    <r>
      <rPr>
        <b/>
        <sz val="8"/>
        <color theme="1"/>
        <rFont val="Segoe UI"/>
        <family val="2"/>
      </rPr>
      <t>(moins de 5 min)</t>
    </r>
  </si>
  <si>
    <r>
      <t xml:space="preserve">Le club est-il régulièrement représenté aux réunions organisées par les instances fédérales </t>
    </r>
    <r>
      <rPr>
        <b/>
        <sz val="8"/>
        <color theme="1"/>
        <rFont val="Segoe UI"/>
        <family val="2"/>
      </rPr>
      <t>(Ligue et District)</t>
    </r>
    <r>
      <rPr>
        <b/>
        <sz val="9"/>
        <color theme="1"/>
        <rFont val="Segoe UI"/>
        <family val="2"/>
      </rPr>
      <t xml:space="preserve"> ? *</t>
    </r>
  </si>
  <si>
    <r>
      <t xml:space="preserve">Le club organise-t-il des réunions de coordination général </t>
    </r>
    <r>
      <rPr>
        <b/>
        <sz val="8"/>
        <color theme="1"/>
        <rFont val="Segoe UI"/>
        <family val="2"/>
      </rPr>
      <t>(déplacements, repas…)</t>
    </r>
    <r>
      <rPr>
        <b/>
        <sz val="9"/>
        <color theme="1"/>
        <rFont val="Segoe UI"/>
        <family val="2"/>
      </rPr>
      <t xml:space="preserve"> ?</t>
    </r>
  </si>
  <si>
    <r>
      <t xml:space="preserve">Le club met-il en place des manifestations extra sportives </t>
    </r>
    <r>
      <rPr>
        <b/>
        <sz val="8"/>
        <color theme="1"/>
        <rFont val="Segoe UI"/>
        <family val="2"/>
      </rPr>
      <t>(loto, repas…)</t>
    </r>
    <r>
      <rPr>
        <b/>
        <sz val="9"/>
        <color theme="1"/>
        <rFont val="Segoe UI"/>
        <family val="2"/>
      </rPr>
      <t xml:space="preserve"> ? *</t>
    </r>
  </si>
  <si>
    <r>
      <t xml:space="preserve">Le club a-t-il mis en place une programmation annuelle pour ses équipes Seniors </t>
    </r>
    <r>
      <rPr>
        <b/>
        <sz val="8"/>
        <color theme="1"/>
        <rFont val="Segoe UI"/>
        <family val="2"/>
      </rPr>
      <t>(garçons et filles)</t>
    </r>
    <r>
      <rPr>
        <b/>
        <sz val="9"/>
        <color theme="1"/>
        <rFont val="Segoe UI"/>
        <family val="2"/>
      </rPr>
      <t xml:space="preserve"> ?</t>
    </r>
  </si>
  <si>
    <t>Ratio dirigeants / licenciés</t>
  </si>
  <si>
    <t>Facebook</t>
  </si>
  <si>
    <t>Référent arbitrage</t>
  </si>
  <si>
    <t>Statut éducateurs</t>
  </si>
  <si>
    <t>Nombre d'arbitre</t>
  </si>
  <si>
    <t>Formation dirigeants</t>
  </si>
  <si>
    <t>Ligne pour envoi au district (tableau Districts)</t>
  </si>
  <si>
    <t>Date d'envoi au Districts</t>
  </si>
  <si>
    <t>Retour club du doc label</t>
  </si>
  <si>
    <t>Nom</t>
  </si>
  <si>
    <t>Prénom</t>
  </si>
  <si>
    <t>Tel</t>
  </si>
  <si>
    <t>Mail</t>
  </si>
  <si>
    <t>Thème de visite</t>
  </si>
  <si>
    <t>N° district</t>
  </si>
  <si>
    <t>Numéro d'affiliation</t>
  </si>
  <si>
    <t>Retour visite</t>
  </si>
  <si>
    <t>Date de visite</t>
  </si>
  <si>
    <t>N° Dsitrict</t>
  </si>
  <si>
    <t>Type de club</t>
  </si>
  <si>
    <t>Centre de gestion</t>
  </si>
  <si>
    <t>DISTRICT FOOT DORDOGNE-PERIGORD</t>
  </si>
  <si>
    <t>Groupement rural</t>
  </si>
  <si>
    <t>DISTRICT LANDES</t>
  </si>
  <si>
    <t>DISTRICT LOT ET GARONNE</t>
  </si>
  <si>
    <t>DISTRICT PYRENEES ATLANTIQUES</t>
  </si>
  <si>
    <t>Foot loisir</t>
  </si>
  <si>
    <t>DISTRICT DE LA GIRONDE</t>
  </si>
  <si>
    <t>FOOTBALL CLUB SAINT CIERS D'ABZAC - MARANSIN</t>
  </si>
  <si>
    <t>Foot entreprise</t>
  </si>
  <si>
    <t>DISTRICT DE LA  CHARENTE</t>
  </si>
  <si>
    <t>DISTRICT CHARENTE MARITIME</t>
  </si>
  <si>
    <t>CANTON AUNISIEN FOOTBALL CLUB</t>
  </si>
  <si>
    <t>DISTRICT DE LA CORREZE</t>
  </si>
  <si>
    <t>DISTRICT DE LA CREUSE</t>
  </si>
  <si>
    <t>DISTRICT DES DEUX-SEVRES</t>
  </si>
  <si>
    <t>THENEZAY FUTSAL CLUB</t>
  </si>
  <si>
    <t>DISTRICT DE LA VIENNE</t>
  </si>
  <si>
    <t>DISTRICT HAUTE-VIENNE</t>
  </si>
  <si>
    <t>Traitement hème</t>
  </si>
  <si>
    <t>Dirigeants</t>
  </si>
  <si>
    <t>Dirigeantes</t>
  </si>
  <si>
    <t>Joueurs U19 S V</t>
  </si>
  <si>
    <t>Joueurs ttes cat</t>
  </si>
  <si>
    <t>Technique</t>
  </si>
  <si>
    <t>Technique Fédé</t>
  </si>
  <si>
    <t>Animateur</t>
  </si>
  <si>
    <t>Les manifestations extrasportives sont souvent incontournables pour gagner un peu d'argent. Merci de fournir affiches ou photos…</t>
  </si>
  <si>
    <t>Nombre dirigeants formés</t>
  </si>
  <si>
    <t>Président Secretaire…</t>
  </si>
  <si>
    <t>Statut éduc</t>
  </si>
  <si>
    <t>Nbe d'arbitre</t>
  </si>
  <si>
    <t>Nbe arbitre F</t>
  </si>
  <si>
    <t>Observation complémentaires</t>
  </si>
  <si>
    <t>Observations complémentaires</t>
  </si>
  <si>
    <t>DONNEES GENERALES</t>
  </si>
  <si>
    <t>Ligne RETOUR DISTRICT</t>
  </si>
  <si>
    <t>10 - 11</t>
  </si>
  <si>
    <t>L'administratif (Foot Clubs, la FMI…)</t>
  </si>
  <si>
    <t>Fond d'Aide au Foot Amateur,
Centre Nantional Développement Sport</t>
  </si>
  <si>
    <t>Statuts et règlements</t>
  </si>
  <si>
    <t>1 ou 2 choix possibles</t>
  </si>
  <si>
    <t>Le club dispose-t-il d'une salle de convivialité ?</t>
  </si>
  <si>
    <r>
      <t xml:space="preserve">Combien de </t>
    </r>
    <r>
      <rPr>
        <b/>
        <sz val="8"/>
        <color rgb="FF002060"/>
        <rFont val="Segoe UI"/>
        <family val="2"/>
      </rPr>
      <t>DIRIGEANTS</t>
    </r>
    <r>
      <rPr>
        <b/>
        <sz val="8"/>
        <color theme="1"/>
        <rFont val="Segoe UI"/>
        <family val="2"/>
      </rPr>
      <t xml:space="preserve"> (EN COMPTANT les dirigeantes) licenciés le clubs possède-t-il ? *</t>
    </r>
  </si>
  <si>
    <t>Nombre d'entrainement de l'équipe 1ère du club. Merci de nous fournir le planing de vos entrainements</t>
  </si>
  <si>
    <t>Module Découverte</t>
  </si>
  <si>
    <t>EXCELLENCE</t>
  </si>
  <si>
    <t>7 - 8</t>
  </si>
  <si>
    <t>Afin de répondre aux différentes obligations de ce label, le club s'engage à envoyer les personnes identifiées ci-dessus aux formations corerspondantes à leurs missions :</t>
  </si>
  <si>
    <t>Le club a-t-il un organigramme général du club affiché dans le club house ?*</t>
  </si>
  <si>
    <t>Le club est-il régulièrement représenté aux réunions organisées par les instances fédérales (Ligue et District) ?</t>
  </si>
  <si>
    <r>
      <rPr>
        <b/>
        <sz val="18"/>
        <color theme="1"/>
        <rFont val="Calibri"/>
        <family val="2"/>
        <scheme val="minor"/>
      </rPr>
      <t xml:space="preserve">Cette page à pour objectif de vous aider à renseigner le dossier et de vous apporter, si besoin, un complément d'informations. 
Vous y trouverez également les critères définis pour chacun des 3 niveaux du label 
(les questions avec une * sont les critères incontournables pour tous les niveaux)
Vous pouvez rentrer vos réponses dans l'onglet "FICHE CLUB", l'évaluation se fait automatiquement. 
Vous devez retourner le document avant le </t>
    </r>
    <r>
      <rPr>
        <b/>
        <sz val="18"/>
        <color rgb="FFFF0000"/>
        <rFont val="Calibri"/>
        <family val="2"/>
        <scheme val="minor"/>
      </rPr>
      <t>15 janvier 2019</t>
    </r>
    <r>
      <rPr>
        <b/>
        <sz val="18"/>
        <color theme="1"/>
        <rFont val="Calibri"/>
        <family val="2"/>
        <scheme val="minor"/>
      </rPr>
      <t xml:space="preserve"> à </t>
    </r>
    <r>
      <rPr>
        <b/>
        <sz val="18"/>
        <color rgb="FFFF0000"/>
        <rFont val="Calibri"/>
        <family val="2"/>
        <scheme val="minor"/>
      </rPr>
      <t>ebourdon@lfna.fff.fr</t>
    </r>
    <r>
      <rPr>
        <b/>
        <sz val="18"/>
        <color theme="1"/>
        <rFont val="Calibri"/>
        <family val="2"/>
        <scheme val="minor"/>
      </rPr>
      <t xml:space="preserve">
Le resultat affiché n'est pas définitif, </t>
    </r>
    <r>
      <rPr>
        <b/>
        <sz val="18"/>
        <color rgb="FF7030A0"/>
        <rFont val="Calibri"/>
        <family val="2"/>
        <scheme val="minor"/>
      </rPr>
      <t>m</t>
    </r>
    <r>
      <rPr>
        <b/>
        <sz val="20"/>
        <color rgb="FF7030A0"/>
        <rFont val="Calibri"/>
        <family val="2"/>
        <scheme val="minor"/>
      </rPr>
      <t>ême si le fichier vous indique que vous êtes non éligible, merci de nous retourner le document quand même, car ce qui compte c'est le jour de la visite. 
Cela vous laisse ainsi plus de temps pour par exemple passer les formations incontournables</t>
    </r>
  </si>
  <si>
    <t>Merci de noter votre nombre de licenciés garçons et filles U19, Seniors, Vétérans, Loisirs et Futsal. Vous retrouvez cette donnée dans Footclubs rubrique "Licences" puis "statistiques"</t>
  </si>
  <si>
    <t>Merci de noter votre nombre de licenciées dirigeantes. Vous retrouvez cette donnée dans Footclubs rubrique "Licences" puis "statistiques". La féminisation du football et surtout la prise de licence par de nombreuses femmes qui entourent et donnent un coup de main dans votre club est importante.</t>
  </si>
  <si>
    <r>
      <t xml:space="preserve">Merci de noter votre nombre de licenciés joueurs joueuses toutes catégories confondues </t>
    </r>
    <r>
      <rPr>
        <sz val="10"/>
        <color theme="1"/>
        <rFont val="Calibri"/>
        <family val="2"/>
        <scheme val="minor"/>
      </rPr>
      <t>(de U6 à vétérans, libre futsal….)</t>
    </r>
    <r>
      <rPr>
        <sz val="12"/>
        <color theme="1"/>
        <rFont val="Calibri"/>
        <family val="2"/>
        <scheme val="minor"/>
      </rPr>
      <t>. Vous retrouvez cette donnée dans Footclubs rubrique "Licences" puis "statistiques"</t>
    </r>
  </si>
  <si>
    <r>
      <t xml:space="preserve">Merci de noter votre nombre de licenciés dirigeants </t>
    </r>
    <r>
      <rPr>
        <b/>
        <sz val="12"/>
        <color theme="1"/>
        <rFont val="Calibri"/>
        <family val="2"/>
        <scheme val="minor"/>
      </rPr>
      <t>EN COMPTANT</t>
    </r>
    <r>
      <rPr>
        <sz val="12"/>
        <color theme="1"/>
        <rFont val="Calibri"/>
        <family val="2"/>
        <scheme val="minor"/>
      </rPr>
      <t xml:space="preserve"> les dirigeantes. Vous retrouvez cette donnée dans Footclubs rubrique "Licences" puis "statistiques"</t>
    </r>
  </si>
  <si>
    <r>
      <t>Merci de noter votre nombre de licenciés Technique</t>
    </r>
    <r>
      <rPr>
        <sz val="11"/>
        <color theme="1"/>
        <rFont val="Calibri"/>
        <family val="2"/>
        <scheme val="minor"/>
      </rPr>
      <t xml:space="preserve"> (personnes possédant un diplôme du type DES, BEF ou BMF)</t>
    </r>
    <r>
      <rPr>
        <sz val="12"/>
        <color theme="1"/>
        <rFont val="Calibri"/>
        <family val="2"/>
        <scheme val="minor"/>
      </rPr>
      <t>. Vous retrouvez cette donnée dans Footclubs rubrique "Licences" puis "statistiques"</t>
    </r>
  </si>
  <si>
    <r>
      <t xml:space="preserve">Merci de noter votre nombre de licenciés Animateurs </t>
    </r>
    <r>
      <rPr>
        <sz val="10"/>
        <color theme="1"/>
        <rFont val="Calibri"/>
        <family val="2"/>
        <scheme val="minor"/>
      </rPr>
      <t>(personnes ayant passé un module de formation du type Module U7)</t>
    </r>
    <r>
      <rPr>
        <sz val="12"/>
        <color theme="1"/>
        <rFont val="Calibri"/>
        <family val="2"/>
        <scheme val="minor"/>
      </rPr>
      <t>. Vous retrouvez cette donnée dans Footclubs rubrique "Licences" puis "statistiques"</t>
    </r>
  </si>
  <si>
    <t>Cet équipement essentiel pour la sécurité de vos licenciés doit être à moins de 5 min des terrains. Les Communes ont une obligation de mise en place de cet équipement</t>
  </si>
  <si>
    <t>Vous devrez fournir des PV, ordre du jour ou autre. Le PV est une trace écrite de ce qui est dit en réunion. Il vous aidera en cas de difficulté au sein du club</t>
  </si>
  <si>
    <t>L'organigramme est un élément essentiel dans la structuration du club. En l'affichant dans votre lieu de vie, vous vous assurez que toutes les personnes sont au courant de votre organisation. Cela met également en valeur vos bénévoles.</t>
  </si>
  <si>
    <t>Le label jeunes et lui aussi une aide à la structuration de l'ensemble de votre club. La première étape est un diagnostic qui vous permet de connaître les points à améliorer et vos points forts. Un accompagnement personnalisé est fait</t>
  </si>
  <si>
    <r>
      <t xml:space="preserve">Avoir des jeunes dans son club s'est assurer sa pérénité 
</t>
    </r>
    <r>
      <rPr>
        <b/>
        <sz val="12"/>
        <color theme="1"/>
        <rFont val="Calibri"/>
        <family val="2"/>
        <scheme val="minor"/>
      </rPr>
      <t>Championnat R1 :</t>
    </r>
    <r>
      <rPr>
        <sz val="12"/>
        <color theme="1"/>
        <rFont val="Calibri"/>
        <family val="2"/>
        <scheme val="minor"/>
      </rPr>
      <t xml:space="preserve"> 2 équipes à 11 imposées </t>
    </r>
    <r>
      <rPr>
        <sz val="10"/>
        <color theme="1"/>
        <rFont val="Calibri"/>
        <family val="2"/>
        <scheme val="minor"/>
      </rPr>
      <t xml:space="preserve">(1 en U19 à U17 + 1 en U16 à U14) + </t>
    </r>
    <r>
      <rPr>
        <sz val="12"/>
        <color theme="1"/>
        <rFont val="Calibri"/>
        <family val="2"/>
        <scheme val="minor"/>
      </rPr>
      <t xml:space="preserve">1 équipe U13 + 1 équipe U11 + 1 école de Football </t>
    </r>
    <r>
      <rPr>
        <sz val="10"/>
        <color theme="1"/>
        <rFont val="Calibri"/>
        <family val="2"/>
        <scheme val="minor"/>
      </rPr>
      <t>(minimum de 10 licenciés de U6 à U9) +</t>
    </r>
    <r>
      <rPr>
        <sz val="12"/>
        <color theme="1"/>
        <rFont val="Calibri"/>
        <family val="2"/>
        <scheme val="minor"/>
      </rPr>
      <t xml:space="preserve"> 1 Responsable Technique Jeunes désigné diplômé à minimum du CFF2 ou Initiateur 2
</t>
    </r>
    <r>
      <rPr>
        <b/>
        <sz val="12"/>
        <color theme="1"/>
        <rFont val="Calibri"/>
        <family val="2"/>
        <scheme val="minor"/>
      </rPr>
      <t>Championnat R2 :</t>
    </r>
    <r>
      <rPr>
        <sz val="12"/>
        <color theme="1"/>
        <rFont val="Calibri"/>
        <family val="2"/>
        <scheme val="minor"/>
      </rPr>
      <t xml:space="preserve"> 2 équipes à 11 de U19 à U14 + 1 équipe U13 + 1 équipe U11 + 1 école de Football </t>
    </r>
    <r>
      <rPr>
        <sz val="10"/>
        <color theme="1"/>
        <rFont val="Calibri"/>
        <family val="2"/>
        <scheme val="minor"/>
      </rPr>
      <t>(minimum de 10 licenciés de U6 à U9) +</t>
    </r>
    <r>
      <rPr>
        <sz val="12"/>
        <color theme="1"/>
        <rFont val="Calibri"/>
        <family val="2"/>
        <scheme val="minor"/>
      </rPr>
      <t xml:space="preserve"> 1 Responsable Technique Jeunes désigné diplômé à minimum du CFF2 ou Initiateur 2
</t>
    </r>
    <r>
      <rPr>
        <b/>
        <sz val="12"/>
        <color theme="1"/>
        <rFont val="Calibri"/>
        <family val="2"/>
        <scheme val="minor"/>
      </rPr>
      <t>Championnat R3 :</t>
    </r>
    <r>
      <rPr>
        <sz val="12"/>
        <color theme="1"/>
        <rFont val="Calibri"/>
        <family val="2"/>
        <scheme val="minor"/>
      </rPr>
      <t xml:space="preserve"> 1 équipe à 11 de U19 à U14 + 1 équipe U13 + 1 équipe U11 + 1 école de Football </t>
    </r>
    <r>
      <rPr>
        <sz val="10"/>
        <color theme="1"/>
        <rFont val="Calibri"/>
        <family val="2"/>
        <scheme val="minor"/>
      </rPr>
      <t>(minimum de 10 licenciés de U6 à U9) +</t>
    </r>
    <r>
      <rPr>
        <sz val="12"/>
        <color theme="1"/>
        <rFont val="Calibri"/>
        <family val="2"/>
        <scheme val="minor"/>
      </rPr>
      <t xml:space="preserve"> 1 Responsable Technique Jeunes désigné diplômé à minimum du CFF2 ou Initiateur 2</t>
    </r>
  </si>
  <si>
    <t>La page Facebook est désormais un incontoubrnable pour la communication interne et externe des clubs</t>
  </si>
  <si>
    <t>Elaboration pratique des contenus de séances compte tenu de la planification. Elle sert à se projetter dans la saison</t>
  </si>
  <si>
    <t>Vous devez fournir des PV, ordre du jour ou autre. Ces réunions permettent à tous les éducateurs d'avoir une politique technique commune à l'ensemble des équipes Seniors</t>
  </si>
  <si>
    <r>
      <t xml:space="preserve">Est-ce que le club à un médecin et ou kiné partenaire </t>
    </r>
    <r>
      <rPr>
        <sz val="10"/>
        <color theme="1"/>
        <rFont val="Calibri"/>
        <family val="2"/>
        <scheme val="minor"/>
      </rPr>
      <t>(présent sur le terrain ou qui consulte les joueurs en priorité par exemble)</t>
    </r>
    <r>
      <rPr>
        <sz val="12"/>
        <color theme="1"/>
        <rFont val="Calibri"/>
        <family val="2"/>
        <scheme val="minor"/>
      </rPr>
      <t xml:space="preserve"> ?</t>
    </r>
  </si>
  <si>
    <t>La société évolue et les joueurs désirent avoir une offre de pratique variée</t>
  </si>
  <si>
    <r>
      <t xml:space="preserve">Une charte auprès des joueurs </t>
    </r>
    <r>
      <rPr>
        <sz val="10"/>
        <color theme="1"/>
        <rFont val="Calibri"/>
        <family val="2"/>
        <scheme val="minor"/>
      </rPr>
      <t>(si elle est appliquée)</t>
    </r>
    <r>
      <rPr>
        <sz val="12"/>
        <color theme="1"/>
        <rFont val="Calibri"/>
        <family val="2"/>
        <scheme val="minor"/>
      </rPr>
      <t xml:space="preserve"> peut limiter les incivilités</t>
    </r>
  </si>
  <si>
    <r>
      <t xml:space="preserve">L'application des lois du jeu est en perpetuelle évolution, il est indispensable que les joueurs (ses) soient sensibilisés à ces évolutions. </t>
    </r>
    <r>
      <rPr>
        <b/>
        <sz val="12"/>
        <color theme="1"/>
        <rFont val="Calibri"/>
        <family val="2"/>
        <scheme val="minor"/>
      </rPr>
      <t>Cette sensibilisation doit-être faite par un CTRA</t>
    </r>
    <r>
      <rPr>
        <sz val="12"/>
        <color theme="1"/>
        <rFont val="Calibri"/>
        <family val="2"/>
        <scheme val="minor"/>
      </rPr>
      <t xml:space="preserve"> </t>
    </r>
    <r>
      <rPr>
        <sz val="10"/>
        <color theme="1"/>
        <rFont val="Calibri"/>
        <family val="2"/>
        <scheme val="minor"/>
      </rPr>
      <t>(ou à défaut une personne misssionée par celui-ci)</t>
    </r>
    <r>
      <rPr>
        <sz val="12"/>
        <color theme="1"/>
        <rFont val="Calibri"/>
        <family val="2"/>
        <scheme val="minor"/>
      </rPr>
      <t>. Vous trouverez les coordonées dans les calendriers de formations.</t>
    </r>
  </si>
  <si>
    <r>
      <t xml:space="preserve">Le club ne doit pas subir de sanction pour un fait grave au cours de la saison. Dans le cas où le club a été sanctionné, le label peut être attribué si le club a tout mis en œuvre pour réparaper sa faute </t>
    </r>
    <r>
      <rPr>
        <sz val="9"/>
        <color theme="1"/>
        <rFont val="Calibri"/>
        <family val="2"/>
        <scheme val="minor"/>
      </rPr>
      <t>(exclusion  de la personne fautive  par exemple)</t>
    </r>
    <r>
      <rPr>
        <sz val="12"/>
        <color theme="1"/>
        <rFont val="Calibri"/>
        <family val="2"/>
        <scheme val="minor"/>
      </rPr>
      <t xml:space="preserve"> . Tous les cas, seront etudiés en fonction des attendus de la commission de discipline</t>
    </r>
  </si>
  <si>
    <t>La mise en place d'un responsable technique Seniors permet de coordonner les actions et l'application de la politique sportive du club envers les seniors</t>
  </si>
  <si>
    <t>Chaque club désigne un « référent en arbitrage ». Ce référent sera le contact privilégié pour tout ce qui est en lien avec l’arbitrage. Il sera ainsi le responsable de l’arbitrage dans le club : organisation, recrutement, valorisation, intégration et fidélisation des arbitres.
RIEN N'OBLIGE QUE CE REFERENT SOIT UN (ANCIEN) ARBITRE !
Les CTRA mettent en place une formation annuelle de 2 heures dans chaque district.</t>
  </si>
  <si>
    <t>Il est important que chaque équipe soit encadrée par une personne ayant, à minima, suivi une formation. On vous demandera de nous fournir l'organigramme technique (ou général) du club</t>
  </si>
  <si>
    <t>La gestion du football est en perpétuelle évolution, il est donc nécessaire que les dirigeants soient formés à leurs fonctions</t>
  </si>
  <si>
    <r>
      <t xml:space="preserve">Le statut des éducateurs existe au niveau Ligue </t>
    </r>
    <r>
      <rPr>
        <sz val="10"/>
        <color theme="1"/>
        <rFont val="Calibri"/>
        <family val="2"/>
        <scheme val="minor"/>
      </rPr>
      <t xml:space="preserve">(obligation de diplôme et présence sur le banc de touche) </t>
    </r>
    <r>
      <rPr>
        <sz val="12"/>
        <color theme="1"/>
        <rFont val="Calibri"/>
        <family val="2"/>
        <scheme val="minor"/>
      </rPr>
      <t>et dans certains Districts</t>
    </r>
  </si>
  <si>
    <t>Chaque fonction à sa licence, il est indispensable en matière d'assurance que les personnes aient la bonne licence</t>
  </si>
  <si>
    <t>NIVEAU</t>
  </si>
  <si>
    <t>Les colonnes ci-dessous sont en lien avec la colonne NIVEAU. 
Si vous êtes non éligible, vous retouvez ci-dessous soit :
- le nombre de licences qui vous manque pour attendre le niveau
- le critère qui vous manque</t>
  </si>
  <si>
    <r>
      <t xml:space="preserve">Combien de dirigeants </t>
    </r>
    <r>
      <rPr>
        <b/>
        <sz val="16"/>
        <color rgb="FF002060"/>
        <rFont val="Segoe UI"/>
        <family val="2"/>
      </rPr>
      <t>licenciés</t>
    </r>
    <r>
      <rPr>
        <b/>
        <sz val="12"/>
        <color rgb="FF002060"/>
        <rFont val="Segoe UI"/>
        <family val="2"/>
      </rPr>
      <t xml:space="preserve"> (accompaganteurs)</t>
    </r>
    <r>
      <rPr>
        <b/>
        <sz val="16"/>
        <color rgb="FF002060"/>
        <rFont val="Segoe UI"/>
        <family val="2"/>
      </rPr>
      <t xml:space="preserve"> PAR EQUIPE </t>
    </r>
    <r>
      <rPr>
        <b/>
        <sz val="16"/>
        <color theme="1"/>
        <rFont val="Segoe UI"/>
        <family val="2"/>
      </rPr>
      <t>le club a-t-il les week-end ?*</t>
    </r>
  </si>
  <si>
    <r>
      <t xml:space="preserve">Combien de </t>
    </r>
    <r>
      <rPr>
        <b/>
        <sz val="16"/>
        <color rgb="FF002060"/>
        <rFont val="Segoe UI"/>
        <family val="2"/>
      </rPr>
      <t>LICENCIES TOUTES CATEGORIES</t>
    </r>
    <r>
      <rPr>
        <b/>
        <sz val="16"/>
        <color theme="1"/>
        <rFont val="Segoe UI"/>
        <family val="2"/>
      </rPr>
      <t xml:space="preserve"> joueurs joueuses le club possède-t-il ? *</t>
    </r>
  </si>
  <si>
    <r>
      <t xml:space="preserve">Combien de </t>
    </r>
    <r>
      <rPr>
        <b/>
        <sz val="16"/>
        <color rgb="FF002060"/>
        <rFont val="Segoe UI"/>
        <family val="2"/>
      </rPr>
      <t xml:space="preserve">DIRIGEANTS </t>
    </r>
    <r>
      <rPr>
        <b/>
        <sz val="12"/>
        <color rgb="FF002060"/>
        <rFont val="Segoe UI"/>
        <family val="2"/>
      </rPr>
      <t>(Y COMPRIS LES DIRIGEANTES)</t>
    </r>
    <r>
      <rPr>
        <b/>
        <sz val="16"/>
        <color theme="1"/>
        <rFont val="Segoe UI"/>
        <family val="2"/>
      </rPr>
      <t xml:space="preserve"> licenciés le clubs possède-t-il ? *</t>
    </r>
  </si>
  <si>
    <r>
      <t xml:space="preserve">Y-a-t-il un défibrilateur cardiaque à proximité des terrains ? * </t>
    </r>
    <r>
      <rPr>
        <b/>
        <sz val="12"/>
        <color theme="1"/>
        <rFont val="Segoe UI"/>
        <family val="2"/>
      </rPr>
      <t>(moins de 5 min)</t>
    </r>
  </si>
  <si>
    <r>
      <t xml:space="preserve">Le club organise-t-il des réunions de coordination générale </t>
    </r>
    <r>
      <rPr>
        <b/>
        <sz val="12"/>
        <color theme="1"/>
        <rFont val="Segoe UI"/>
        <family val="2"/>
      </rPr>
      <t>(déplacements, repas…)</t>
    </r>
    <r>
      <rPr>
        <b/>
        <sz val="16"/>
        <color theme="1"/>
        <rFont val="Segoe UI"/>
        <family val="2"/>
      </rPr>
      <t xml:space="preserve"> ?</t>
    </r>
  </si>
  <si>
    <t>Le club a-t-il obtenu le Label jeunes ?</t>
  </si>
  <si>
    <r>
      <t xml:space="preserve">Combien d’équipes Seniors </t>
    </r>
    <r>
      <rPr>
        <b/>
        <sz val="12"/>
        <color theme="1"/>
        <rFont val="Segoe UI"/>
        <family val="2"/>
      </rPr>
      <t>(garçons et filles)</t>
    </r>
    <r>
      <rPr>
        <b/>
        <sz val="16"/>
        <color theme="1"/>
        <rFont val="Segoe UI"/>
        <family val="2"/>
      </rPr>
      <t xml:space="preserve"> avez-vous engagées ? *</t>
    </r>
  </si>
  <si>
    <t>Le club a-t-il un ou des dossiers de cas disciplinaires graves envoyés au rapporteur ? *</t>
  </si>
  <si>
    <t>L'entraineur de l'équipe inférieure possède :</t>
  </si>
  <si>
    <t>Le resultat affiché n'est pas définitif, même si le fichier vous indique que vous êtes non éligible, merci de nous retourner le document quand même, car ce qui compte c'est le jour de la visite. 
Cela vous laisse ainsi plus de temps pour par exemple passer les formations incontournables</t>
  </si>
  <si>
    <t>Engagement aux Formation</t>
  </si>
  <si>
    <r>
      <t xml:space="preserve">Merci de noter votre nombre de licenciés Technique Fédérale (EDUCATEUR FEDERAL) </t>
    </r>
    <r>
      <rPr>
        <sz val="10"/>
        <color theme="1"/>
        <rFont val="Calibri"/>
        <family val="2"/>
        <scheme val="minor"/>
      </rPr>
      <t>(personnes possédant un diplôme du type CFF1, CFF2, CFF3 ou anciennes versions)</t>
    </r>
    <r>
      <rPr>
        <sz val="12"/>
        <color theme="1"/>
        <rFont val="Calibri"/>
        <family val="2"/>
        <scheme val="minor"/>
      </rPr>
      <t>. Vous retrouvez cette donnée dans Footclubs rubrique "Licences" puis "statistiques"</t>
    </r>
  </si>
</sst>
</file>

<file path=xl/styles.xml><?xml version="1.0" encoding="utf-8"?>
<styleSheet xmlns="http://schemas.openxmlformats.org/spreadsheetml/2006/main" xmlns:mc="http://schemas.openxmlformats.org/markup-compatibility/2006" xmlns:x14ac="http://schemas.microsoft.com/office/spreadsheetml/2009/9/ac" mc:Ignorable="x14ac">
  <fonts count="107" x14ac:knownFonts="1">
    <font>
      <sz val="11"/>
      <color theme="1"/>
      <name val="Calibri"/>
      <family val="2"/>
      <scheme val="minor"/>
    </font>
    <font>
      <sz val="11"/>
      <color theme="1"/>
      <name val="Segoe UI"/>
      <family val="2"/>
    </font>
    <font>
      <sz val="11"/>
      <color theme="1"/>
      <name val="Segoe UI"/>
      <family val="2"/>
    </font>
    <font>
      <sz val="12"/>
      <color theme="1"/>
      <name val="Calibri"/>
      <family val="2"/>
      <scheme val="minor"/>
    </font>
    <font>
      <b/>
      <sz val="12"/>
      <color theme="1"/>
      <name val="Calibri"/>
      <family val="2"/>
      <scheme val="minor"/>
    </font>
    <font>
      <b/>
      <sz val="16"/>
      <color theme="1"/>
      <name val="Calibri"/>
      <family val="2"/>
      <scheme val="minor"/>
    </font>
    <font>
      <b/>
      <sz val="16"/>
      <color theme="0"/>
      <name val="Calibri"/>
      <family val="2"/>
      <scheme val="minor"/>
    </font>
    <font>
      <b/>
      <sz val="12"/>
      <color theme="0"/>
      <name val="Calibri"/>
      <family val="2"/>
      <scheme val="minor"/>
    </font>
    <font>
      <b/>
      <sz val="16"/>
      <name val="Calibri"/>
      <family val="2"/>
      <scheme val="minor"/>
    </font>
    <font>
      <sz val="10"/>
      <name val="Arial"/>
      <family val="2"/>
    </font>
    <font>
      <sz val="10"/>
      <name val="Calibri"/>
      <family val="2"/>
    </font>
    <font>
      <b/>
      <sz val="18"/>
      <color theme="3"/>
      <name val="Calibri"/>
      <family val="2"/>
    </font>
    <font>
      <b/>
      <sz val="18"/>
      <color theme="0"/>
      <name val="Calibri"/>
      <family val="2"/>
    </font>
    <font>
      <b/>
      <sz val="16"/>
      <name val="Calibri"/>
      <family val="2"/>
    </font>
    <font>
      <b/>
      <sz val="10"/>
      <color theme="1"/>
      <name val="Calibri"/>
      <family val="2"/>
      <scheme val="minor"/>
    </font>
    <font>
      <b/>
      <sz val="36"/>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sz val="11"/>
      <color rgb="FF002060"/>
      <name val="Calibri"/>
      <family val="2"/>
      <scheme val="minor"/>
    </font>
    <font>
      <sz val="11"/>
      <color rgb="FF7030A0"/>
      <name val="Calibri"/>
      <family val="2"/>
      <scheme val="minor"/>
    </font>
    <font>
      <sz val="11"/>
      <color rgb="FFC00000"/>
      <name val="Calibri"/>
      <family val="2"/>
      <scheme val="minor"/>
    </font>
    <font>
      <sz val="11"/>
      <color rgb="FFFFC000"/>
      <name val="Calibri"/>
      <family val="2"/>
      <scheme val="minor"/>
    </font>
    <font>
      <sz val="11"/>
      <color rgb="FF00B050"/>
      <name val="Calibri"/>
      <family val="2"/>
      <scheme val="minor"/>
    </font>
    <font>
      <b/>
      <sz val="11"/>
      <color rgb="FF002060"/>
      <name val="Calibri"/>
      <family val="2"/>
      <scheme val="minor"/>
    </font>
    <font>
      <b/>
      <sz val="11"/>
      <color rgb="FF00B050"/>
      <name val="Calibri"/>
      <family val="2"/>
      <scheme val="minor"/>
    </font>
    <font>
      <b/>
      <sz val="11"/>
      <color rgb="FFFFC000"/>
      <name val="Calibri"/>
      <family val="2"/>
      <scheme val="minor"/>
    </font>
    <font>
      <b/>
      <sz val="11"/>
      <color rgb="FFC00000"/>
      <name val="Calibri"/>
      <family val="2"/>
      <scheme val="minor"/>
    </font>
    <font>
      <b/>
      <sz val="11"/>
      <color rgb="FF7030A0"/>
      <name val="Calibri"/>
      <family val="2"/>
      <scheme val="minor"/>
    </font>
    <font>
      <sz val="11"/>
      <color theme="3"/>
      <name val="Calibri"/>
      <family val="2"/>
      <scheme val="minor"/>
    </font>
    <font>
      <b/>
      <sz val="20"/>
      <color theme="1"/>
      <name val="Calibri"/>
      <family val="2"/>
      <scheme val="minor"/>
    </font>
    <font>
      <b/>
      <sz val="18"/>
      <color theme="1"/>
      <name val="Calibri"/>
      <family val="2"/>
      <scheme val="minor"/>
    </font>
    <font>
      <b/>
      <sz val="11"/>
      <color theme="3"/>
      <name val="Segoe UI"/>
      <family val="2"/>
    </font>
    <font>
      <b/>
      <sz val="11"/>
      <color theme="0"/>
      <name val="Segoe UI"/>
      <family val="2"/>
    </font>
    <font>
      <sz val="11"/>
      <color theme="0"/>
      <name val="Segoe UI"/>
      <family val="2"/>
    </font>
    <font>
      <b/>
      <sz val="16"/>
      <color theme="0"/>
      <name val="Segoe UI"/>
      <family val="2"/>
    </font>
    <font>
      <b/>
      <sz val="20"/>
      <color theme="3"/>
      <name val="Segoe UI"/>
      <family val="2"/>
    </font>
    <font>
      <sz val="10"/>
      <name val="Segoe UI"/>
      <family val="2"/>
    </font>
    <font>
      <b/>
      <sz val="16"/>
      <color theme="3"/>
      <name val="Segoe UI"/>
      <family val="2"/>
    </font>
    <font>
      <sz val="12"/>
      <name val="Segoe UI"/>
      <family val="2"/>
    </font>
    <font>
      <sz val="16"/>
      <color theme="3"/>
      <name val="Segoe UI"/>
      <family val="2"/>
    </font>
    <font>
      <b/>
      <sz val="18"/>
      <name val="Segoe UI"/>
      <family val="2"/>
    </font>
    <font>
      <sz val="16"/>
      <color theme="0"/>
      <name val="Segoe UI"/>
      <family val="2"/>
    </font>
    <font>
      <b/>
      <sz val="16"/>
      <name val="Segoe UI"/>
      <family val="2"/>
    </font>
    <font>
      <b/>
      <sz val="12"/>
      <name val="Segoe UI"/>
      <family val="2"/>
    </font>
    <font>
      <sz val="16"/>
      <color theme="1"/>
      <name val="Segoe UI"/>
      <family val="2"/>
    </font>
    <font>
      <sz val="12"/>
      <color theme="0"/>
      <name val="Segoe UI"/>
      <family val="2"/>
    </font>
    <font>
      <b/>
      <sz val="18"/>
      <color theme="0"/>
      <name val="Segoe UI"/>
      <family val="2"/>
    </font>
    <font>
      <sz val="8"/>
      <color theme="0"/>
      <name val="Segoe UI"/>
      <family val="2"/>
    </font>
    <font>
      <b/>
      <sz val="9"/>
      <color theme="0"/>
      <name val="Segoe UI"/>
      <family val="2"/>
    </font>
    <font>
      <b/>
      <sz val="12"/>
      <color theme="0"/>
      <name val="Segoe UI"/>
      <family val="2"/>
    </font>
    <font>
      <b/>
      <sz val="10"/>
      <color theme="0"/>
      <name val="Segoe UI"/>
      <family val="2"/>
    </font>
    <font>
      <b/>
      <sz val="12"/>
      <color theme="3"/>
      <name val="Segoe UI"/>
      <family val="2"/>
    </font>
    <font>
      <b/>
      <sz val="14"/>
      <color theme="0"/>
      <name val="Segoe UI"/>
      <family val="2"/>
    </font>
    <font>
      <b/>
      <sz val="16"/>
      <color theme="1"/>
      <name val="Segoe UI"/>
      <family val="2"/>
    </font>
    <font>
      <b/>
      <sz val="12"/>
      <color theme="1"/>
      <name val="Segoe UI"/>
      <family val="2"/>
    </font>
    <font>
      <b/>
      <sz val="16"/>
      <color rgb="FF002060"/>
      <name val="Segoe UI"/>
      <family val="2"/>
    </font>
    <font>
      <sz val="9"/>
      <name val="Segoe UI"/>
      <family val="2"/>
    </font>
    <font>
      <b/>
      <sz val="14"/>
      <color theme="3"/>
      <name val="Segoe UI"/>
      <family val="2"/>
    </font>
    <font>
      <b/>
      <sz val="12"/>
      <color rgb="FF002060"/>
      <name val="Segoe UI"/>
      <family val="2"/>
    </font>
    <font>
      <b/>
      <u/>
      <sz val="16"/>
      <color theme="1"/>
      <name val="Segoe UI"/>
      <family val="2"/>
    </font>
    <font>
      <sz val="10"/>
      <color theme="3"/>
      <name val="Segoe UI"/>
      <family val="2"/>
    </font>
    <font>
      <b/>
      <sz val="10"/>
      <name val="Segoe UI"/>
      <family val="2"/>
    </font>
    <font>
      <sz val="11"/>
      <color theme="3"/>
      <name val="Segoe UI"/>
      <family val="2"/>
    </font>
    <font>
      <b/>
      <sz val="18"/>
      <color theme="3"/>
      <name val="Segoe UI"/>
      <family val="2"/>
    </font>
    <font>
      <b/>
      <sz val="8"/>
      <color theme="3"/>
      <name val="Segoe UI"/>
      <family val="2"/>
    </font>
    <font>
      <b/>
      <sz val="9"/>
      <color theme="3"/>
      <name val="Segoe UI"/>
      <family val="2"/>
    </font>
    <font>
      <b/>
      <sz val="10"/>
      <color theme="3"/>
      <name val="Segoe UI"/>
      <family val="2"/>
    </font>
    <font>
      <b/>
      <sz val="11"/>
      <name val="Segoe UI"/>
      <family val="2"/>
    </font>
    <font>
      <b/>
      <sz val="14"/>
      <color theme="1" tint="0.499984740745262"/>
      <name val="Segoe UI"/>
      <family val="2"/>
    </font>
    <font>
      <b/>
      <sz val="8"/>
      <color theme="0"/>
      <name val="Segoe UI"/>
      <family val="2"/>
    </font>
    <font>
      <sz val="16"/>
      <name val="Segoe UI"/>
      <family val="2"/>
    </font>
    <font>
      <sz val="12"/>
      <color theme="3"/>
      <name val="Segoe UI"/>
      <family val="2"/>
    </font>
    <font>
      <sz val="10"/>
      <color theme="0"/>
      <name val="Segoe UI"/>
      <family val="2"/>
    </font>
    <font>
      <sz val="14"/>
      <color theme="3"/>
      <name val="Segoe UI"/>
      <family val="2"/>
    </font>
    <font>
      <sz val="14"/>
      <name val="Segoe UI"/>
      <family val="2"/>
    </font>
    <font>
      <sz val="14"/>
      <color theme="0"/>
      <name val="Segoe UI"/>
      <family val="2"/>
    </font>
    <font>
      <b/>
      <u/>
      <sz val="14"/>
      <color theme="3"/>
      <name val="Segoe UI"/>
      <family val="2"/>
    </font>
    <font>
      <sz val="12"/>
      <color theme="1"/>
      <name val="Segoe UI"/>
      <family val="2"/>
    </font>
    <font>
      <b/>
      <sz val="14"/>
      <color theme="1"/>
      <name val="Segoe UI"/>
      <family val="2"/>
    </font>
    <font>
      <b/>
      <sz val="12"/>
      <color rgb="FF002060"/>
      <name val="Calibri"/>
      <family val="2"/>
      <scheme val="minor"/>
    </font>
    <font>
      <b/>
      <sz val="10"/>
      <color rgb="FF002060"/>
      <name val="Calibri"/>
      <family val="2"/>
      <scheme val="minor"/>
    </font>
    <font>
      <b/>
      <sz val="22"/>
      <color rgb="FF7030A0"/>
      <name val="Segoe UI"/>
      <family val="2"/>
    </font>
    <font>
      <sz val="9"/>
      <color theme="1"/>
      <name val="Segoe UI"/>
      <family val="2"/>
    </font>
    <font>
      <sz val="9"/>
      <color theme="3"/>
      <name val="Segoe UI"/>
      <family val="2"/>
    </font>
    <font>
      <b/>
      <sz val="9"/>
      <name val="Segoe UI"/>
      <family val="2"/>
    </font>
    <font>
      <sz val="9"/>
      <color theme="0"/>
      <name val="Segoe UI"/>
      <family val="2"/>
    </font>
    <font>
      <b/>
      <sz val="9"/>
      <color theme="1"/>
      <name val="Segoe UI"/>
      <family val="2"/>
    </font>
    <font>
      <b/>
      <sz val="10"/>
      <color theme="1"/>
      <name val="Segoe UI"/>
      <family val="2"/>
    </font>
    <font>
      <b/>
      <sz val="8"/>
      <color rgb="FF002060"/>
      <name val="Segoe UI"/>
      <family val="2"/>
    </font>
    <font>
      <b/>
      <sz val="9"/>
      <color rgb="FF002060"/>
      <name val="Segoe UI"/>
      <family val="2"/>
    </font>
    <font>
      <b/>
      <sz val="8"/>
      <color theme="1"/>
      <name val="Segoe UI"/>
      <family val="2"/>
    </font>
    <font>
      <b/>
      <u/>
      <sz val="9"/>
      <color theme="1"/>
      <name val="Segoe UI"/>
      <family val="2"/>
    </font>
    <font>
      <b/>
      <sz val="9"/>
      <color theme="1" tint="0.499984740745262"/>
      <name val="Segoe UI"/>
      <family val="2"/>
    </font>
    <font>
      <b/>
      <u/>
      <sz val="9"/>
      <color theme="3"/>
      <name val="Segoe UI"/>
      <family val="2"/>
    </font>
    <font>
      <sz val="9"/>
      <color rgb="FFFF0000"/>
      <name val="Segoe UI"/>
      <family val="2"/>
    </font>
    <font>
      <sz val="16"/>
      <color theme="1"/>
      <name val="Calibri"/>
      <family val="2"/>
      <scheme val="minor"/>
    </font>
    <font>
      <sz val="11"/>
      <name val="Segoe UI Light"/>
      <family val="2"/>
    </font>
    <font>
      <u/>
      <sz val="11"/>
      <color theme="10"/>
      <name val="Calibri"/>
      <family val="2"/>
      <scheme val="minor"/>
    </font>
    <font>
      <u/>
      <sz val="14"/>
      <color theme="10"/>
      <name val="Calibri"/>
      <family val="2"/>
      <scheme val="minor"/>
    </font>
    <font>
      <b/>
      <sz val="14"/>
      <name val="Segoe UI"/>
      <family val="2"/>
    </font>
    <font>
      <b/>
      <sz val="14"/>
      <color rgb="FF7030A0"/>
      <name val="Segoe UI"/>
      <family val="2"/>
    </font>
    <font>
      <b/>
      <sz val="7"/>
      <name val="Segoe UI"/>
      <family val="2"/>
    </font>
    <font>
      <sz val="10"/>
      <color theme="1"/>
      <name val="Calibri"/>
      <family val="2"/>
      <scheme val="minor"/>
    </font>
    <font>
      <b/>
      <sz val="20"/>
      <color rgb="FF7030A0"/>
      <name val="Calibri"/>
      <family val="2"/>
      <scheme val="minor"/>
    </font>
    <font>
      <b/>
      <sz val="18"/>
      <color rgb="FFFF0000"/>
      <name val="Calibri"/>
      <family val="2"/>
      <scheme val="minor"/>
    </font>
    <font>
      <b/>
      <sz val="18"/>
      <color rgb="FF7030A0"/>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85FA2E"/>
        <bgColor indexed="64"/>
      </patternFill>
    </fill>
    <fill>
      <patternFill patternType="solid">
        <fgColor theme="7"/>
        <bgColor indexed="64"/>
      </patternFill>
    </fill>
    <fill>
      <patternFill patternType="solid">
        <fgColor rgb="FFD6BBEB"/>
        <bgColor indexed="64"/>
      </patternFill>
    </fill>
    <fill>
      <patternFill patternType="solid">
        <fgColor theme="8" tint="0.59999389629810485"/>
        <bgColor indexed="64"/>
      </patternFill>
    </fill>
    <fill>
      <patternFill patternType="solid">
        <fgColor rgb="FFB0FF89"/>
        <bgColor indexed="64"/>
      </patternFill>
    </fill>
    <fill>
      <patternFill patternType="solid">
        <fgColor theme="7" tint="0.39997558519241921"/>
        <bgColor indexed="64"/>
      </patternFill>
    </fill>
    <fill>
      <patternFill patternType="solid">
        <fgColor rgb="FFFF696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DCD"/>
        <bgColor indexed="64"/>
      </patternFill>
    </fill>
    <fill>
      <patternFill patternType="solid">
        <fgColor rgb="FFE4D2F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9FF66"/>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otted">
        <color rgb="FF002060"/>
      </right>
      <top/>
      <bottom style="dotted">
        <color rgb="FF002060"/>
      </bottom>
      <diagonal/>
    </border>
    <border>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right style="dotted">
        <color rgb="FF00B050"/>
      </right>
      <top/>
      <bottom style="dotted">
        <color rgb="FF00B050"/>
      </bottom>
      <diagonal/>
    </border>
    <border>
      <left style="dotted">
        <color rgb="FF00B050"/>
      </left>
      <right style="dotted">
        <color rgb="FF00B050"/>
      </right>
      <top/>
      <bottom style="dotted">
        <color rgb="FF00B050"/>
      </bottom>
      <diagonal/>
    </border>
    <border>
      <left/>
      <right style="dotted">
        <color rgb="FF00B050"/>
      </right>
      <top style="dotted">
        <color rgb="FF00B050"/>
      </top>
      <bottom style="dotted">
        <color rgb="FF00B050"/>
      </bottom>
      <diagonal/>
    </border>
    <border>
      <left style="dotted">
        <color rgb="FF00B050"/>
      </left>
      <right style="dotted">
        <color rgb="FF00B050"/>
      </right>
      <top style="dotted">
        <color rgb="FF00B050"/>
      </top>
      <bottom style="dotted">
        <color rgb="FF00B050"/>
      </bottom>
      <diagonal/>
    </border>
    <border>
      <left style="dotted">
        <color rgb="FF00B050"/>
      </left>
      <right/>
      <top style="dotted">
        <color rgb="FF00B050"/>
      </top>
      <bottom style="dotted">
        <color rgb="FF00B050"/>
      </bottom>
      <diagonal/>
    </border>
    <border>
      <left/>
      <right style="dotted">
        <color rgb="FFFFC000"/>
      </right>
      <top/>
      <bottom style="dotted">
        <color rgb="FFFFC000"/>
      </bottom>
      <diagonal/>
    </border>
    <border>
      <left/>
      <right style="dotted">
        <color rgb="FFC00000"/>
      </right>
      <top/>
      <bottom style="dotted">
        <color rgb="FFC00000"/>
      </bottom>
      <diagonal/>
    </border>
    <border>
      <left style="dotted">
        <color rgb="FFC00000"/>
      </left>
      <right style="dotted">
        <color rgb="FFC00000"/>
      </right>
      <top/>
      <bottom style="dotted">
        <color rgb="FFC00000"/>
      </bottom>
      <diagonal/>
    </border>
    <border>
      <left/>
      <right style="dotted">
        <color rgb="FFC00000"/>
      </right>
      <top style="dotted">
        <color rgb="FFC00000"/>
      </top>
      <bottom style="dotted">
        <color rgb="FFC00000"/>
      </bottom>
      <diagonal/>
    </border>
    <border>
      <left style="dotted">
        <color rgb="FFC00000"/>
      </left>
      <right style="dotted">
        <color rgb="FFC00000"/>
      </right>
      <top style="dotted">
        <color rgb="FFC00000"/>
      </top>
      <bottom style="dotted">
        <color rgb="FFC00000"/>
      </bottom>
      <diagonal/>
    </border>
    <border>
      <left style="dotted">
        <color rgb="FFFFC000"/>
      </left>
      <right/>
      <top/>
      <bottom style="dotted">
        <color rgb="FFFFC000"/>
      </bottom>
      <diagonal/>
    </border>
    <border>
      <left/>
      <right/>
      <top/>
      <bottom style="dotted">
        <color rgb="FFFFC0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style="thin">
        <color indexed="64"/>
      </top>
      <bottom style="thin">
        <color indexed="64"/>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dotted">
        <color rgb="FF00B050"/>
      </top>
      <bottom style="dotted">
        <color rgb="FF00B050"/>
      </bottom>
      <diagonal/>
    </border>
    <border>
      <left style="dotted">
        <color rgb="FF002060"/>
      </left>
      <right/>
      <top style="dotted">
        <color rgb="FF002060"/>
      </top>
      <bottom style="dotted">
        <color rgb="FF002060"/>
      </bottom>
      <diagonal/>
    </border>
    <border>
      <left/>
      <right/>
      <top style="dotted">
        <color rgb="FF002060"/>
      </top>
      <bottom style="dotted">
        <color rgb="FF002060"/>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right style="dotted">
        <color theme="0"/>
      </right>
      <top/>
      <bottom/>
      <diagonal/>
    </border>
    <border>
      <left style="dotted">
        <color theme="0"/>
      </left>
      <right style="dotted">
        <color theme="0"/>
      </right>
      <top/>
      <bottom/>
      <diagonal/>
    </border>
    <border>
      <left style="dotted">
        <color theme="0"/>
      </left>
      <right/>
      <top/>
      <bottom/>
      <diagonal/>
    </border>
    <border>
      <left/>
      <right style="dotted">
        <color rgb="FF00B050"/>
      </right>
      <top/>
      <bottom/>
      <diagonal/>
    </border>
    <border>
      <left/>
      <right style="dotted">
        <color rgb="FF00B050"/>
      </right>
      <top style="dotted">
        <color rgb="FF00B050"/>
      </top>
      <bottom/>
      <diagonal/>
    </border>
    <border>
      <left style="dotted">
        <color rgb="FFC00000"/>
      </left>
      <right/>
      <top style="dotted">
        <color rgb="FFC00000"/>
      </top>
      <bottom style="dotted">
        <color rgb="FFC00000"/>
      </bottom>
      <diagonal/>
    </border>
    <border>
      <left style="dotted">
        <color rgb="FF00B050"/>
      </left>
      <right style="dotted">
        <color rgb="FF00B050"/>
      </right>
      <top style="dotted">
        <color rgb="FF00B050"/>
      </top>
      <bottom/>
      <diagonal/>
    </border>
    <border>
      <left style="medium">
        <color theme="1" tint="0.34998626667073579"/>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top style="dotted">
        <color rgb="FFFFC000"/>
      </top>
      <bottom style="dotted">
        <color rgb="FFFFC000"/>
      </bottom>
      <diagonal/>
    </border>
    <border>
      <left style="dotted">
        <color rgb="FF00B050"/>
      </left>
      <right/>
      <top style="dotted">
        <color rgb="FF00B050"/>
      </top>
      <bottom/>
      <diagonal/>
    </border>
    <border>
      <left style="dotted">
        <color rgb="FFC00000"/>
      </left>
      <right style="dotted">
        <color rgb="FFC00000"/>
      </right>
      <top style="dotted">
        <color rgb="FFC00000"/>
      </top>
      <bottom/>
      <diagonal/>
    </border>
    <border>
      <left style="dotted">
        <color rgb="FFC00000"/>
      </left>
      <right style="dotted">
        <color rgb="FFC00000"/>
      </right>
      <top/>
      <bottom/>
      <diagonal/>
    </border>
    <border>
      <left style="dotted">
        <color rgb="FFFFC000"/>
      </left>
      <right style="dotted">
        <color rgb="FFFFC000"/>
      </right>
      <top style="dotted">
        <color rgb="FFFFC000"/>
      </top>
      <bottom style="dotted">
        <color rgb="FFFFC000"/>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rgb="FF002060"/>
      </left>
      <right style="medium">
        <color rgb="FF002060"/>
      </right>
      <top style="medium">
        <color rgb="FF002060"/>
      </top>
      <bottom style="medium">
        <color rgb="FF002060"/>
      </bottom>
      <diagonal/>
    </border>
    <border>
      <left style="medium">
        <color rgb="FF66FF33"/>
      </left>
      <right style="medium">
        <color rgb="FF66FF33"/>
      </right>
      <top style="medium">
        <color rgb="FF66FF33"/>
      </top>
      <bottom style="medium">
        <color rgb="FF66FF33"/>
      </bottom>
      <diagonal/>
    </border>
    <border>
      <left style="medium">
        <color rgb="FFFFC000"/>
      </left>
      <right style="medium">
        <color rgb="FFFFC000"/>
      </right>
      <top style="medium">
        <color rgb="FFFFC000"/>
      </top>
      <bottom style="medium">
        <color rgb="FFFFC000"/>
      </bottom>
      <diagonal/>
    </border>
    <border>
      <left style="medium">
        <color rgb="FFFF0000"/>
      </left>
      <right style="medium">
        <color rgb="FFFF0000"/>
      </right>
      <top style="medium">
        <color rgb="FFFF0000"/>
      </top>
      <bottom style="medium">
        <color rgb="FFFF0000"/>
      </bottom>
      <diagonal/>
    </border>
    <border>
      <left/>
      <right style="medium">
        <color theme="1" tint="0.34998626667073579"/>
      </right>
      <top style="medium">
        <color theme="1" tint="0.34998626667073579"/>
      </top>
      <bottom/>
      <diagonal/>
    </border>
    <border>
      <left/>
      <right style="medium">
        <color theme="1" tint="0.34998626667073579"/>
      </right>
      <top/>
      <bottom style="medium">
        <color theme="1" tint="0.34998626667073579"/>
      </bottom>
      <diagonal/>
    </border>
    <border>
      <left/>
      <right style="thin">
        <color indexed="64"/>
      </right>
      <top style="medium">
        <color theme="1" tint="0.499984740745262"/>
      </top>
      <bottom style="medium">
        <color theme="1"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rgb="FF002060"/>
      </left>
      <right style="dotted">
        <color rgb="FF002060"/>
      </right>
      <top/>
      <bottom style="dotted">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diagonal/>
    </border>
    <border>
      <left style="dotted">
        <color rgb="FFC00000"/>
      </left>
      <right/>
      <top/>
      <bottom style="dotted">
        <color rgb="FFC00000"/>
      </bottom>
      <diagonal/>
    </border>
    <border>
      <left/>
      <right style="medium">
        <color rgb="FF002060"/>
      </right>
      <top/>
      <bottom/>
      <diagonal/>
    </border>
    <border>
      <left/>
      <right/>
      <top style="dotted">
        <color rgb="FFC00000"/>
      </top>
      <bottom style="dotted">
        <color rgb="FFC00000"/>
      </bottom>
      <diagonal/>
    </border>
    <border>
      <left style="medium">
        <color theme="1" tint="0.34998626667073579"/>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bottom/>
      <diagonal/>
    </border>
    <border>
      <left style="medium">
        <color theme="1" tint="0.499984740745262"/>
      </left>
      <right/>
      <top/>
      <bottom/>
      <diagonal/>
    </border>
    <border>
      <left style="medium">
        <color theme="1" tint="0.499984740745262"/>
      </left>
      <right style="medium">
        <color theme="1" tint="0.499984740745262"/>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medium">
        <color rgb="FF002060"/>
      </left>
      <right style="thin">
        <color rgb="FF002060"/>
      </right>
      <top/>
      <bottom/>
      <diagonal/>
    </border>
    <border>
      <left style="thin">
        <color rgb="FF002060"/>
      </left>
      <right style="thin">
        <color rgb="FF002060"/>
      </right>
      <top/>
      <bottom/>
      <diagonal/>
    </border>
    <border>
      <left style="thin">
        <color rgb="FF002060"/>
      </left>
      <right style="medium">
        <color rgb="FF002060"/>
      </right>
      <top/>
      <bottom/>
      <diagonal/>
    </border>
    <border>
      <left style="medium">
        <color rgb="FF002060"/>
      </left>
      <right style="thin">
        <color rgb="FF002060"/>
      </right>
      <top/>
      <bottom style="medium">
        <color rgb="FF002060"/>
      </bottom>
      <diagonal/>
    </border>
    <border>
      <left style="thin">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medium">
        <color rgb="FF99FF66"/>
      </left>
      <right style="thin">
        <color rgb="FF99FF66"/>
      </right>
      <top style="medium">
        <color rgb="FF99FF66"/>
      </top>
      <bottom style="medium">
        <color rgb="FF99FF66"/>
      </bottom>
      <diagonal/>
    </border>
    <border>
      <left style="thin">
        <color rgb="FF99FF66"/>
      </left>
      <right style="thin">
        <color rgb="FF99FF66"/>
      </right>
      <top style="medium">
        <color rgb="FF99FF66"/>
      </top>
      <bottom style="medium">
        <color rgb="FF99FF66"/>
      </bottom>
      <diagonal/>
    </border>
    <border>
      <left style="thin">
        <color rgb="FF99FF66"/>
      </left>
      <right style="medium">
        <color rgb="FF99FF66"/>
      </right>
      <top style="medium">
        <color rgb="FF99FF66"/>
      </top>
      <bottom style="medium">
        <color rgb="FF99FF66"/>
      </bottom>
      <diagonal/>
    </border>
    <border>
      <left style="medium">
        <color rgb="FFFFC000"/>
      </left>
      <right style="thin">
        <color rgb="FFFFC000"/>
      </right>
      <top style="medium">
        <color rgb="FFFFC000"/>
      </top>
      <bottom style="medium">
        <color rgb="FFFFC000"/>
      </bottom>
      <diagonal/>
    </border>
    <border>
      <left style="thin">
        <color rgb="FFFFC000"/>
      </left>
      <right style="thin">
        <color rgb="FFFFC000"/>
      </right>
      <top style="medium">
        <color rgb="FFFFC000"/>
      </top>
      <bottom style="medium">
        <color rgb="FFFFC000"/>
      </bottom>
      <diagonal/>
    </border>
    <border>
      <left style="thin">
        <color rgb="FFFFC000"/>
      </left>
      <right style="medium">
        <color rgb="FFFFC000"/>
      </right>
      <top style="medium">
        <color rgb="FFFFC000"/>
      </top>
      <bottom style="medium">
        <color rgb="FFFFC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top/>
      <bottom style="medium">
        <color rgb="FF002060"/>
      </bottom>
      <diagonal/>
    </border>
  </borders>
  <cellStyleXfs count="4">
    <xf numFmtId="0" fontId="0" fillId="0" borderId="0"/>
    <xf numFmtId="0" fontId="9" fillId="0" borderId="0"/>
    <xf numFmtId="9" fontId="16" fillId="0" borderId="0" applyFont="0" applyFill="0" applyBorder="0" applyAlignment="0" applyProtection="0"/>
    <xf numFmtId="0" fontId="98" fillId="0" borderId="0" applyNumberFormat="0" applyFill="0" applyBorder="0" applyAlignment="0" applyProtection="0"/>
  </cellStyleXfs>
  <cellXfs count="564">
    <xf numFmtId="0" fontId="0" fillId="0" borderId="0" xfId="0"/>
    <xf numFmtId="0" fontId="4" fillId="0" borderId="0" xfId="0" applyFont="1" applyFill="1" applyBorder="1" applyAlignment="1">
      <alignment horizontal="left" vertical="center" wrapText="1"/>
    </xf>
    <xf numFmtId="0" fontId="3" fillId="0" borderId="0" xfId="0" applyFont="1" applyAlignment="1">
      <alignment horizontal="center" vertical="center" wrapText="1"/>
    </xf>
    <xf numFmtId="0" fontId="7" fillId="3" borderId="0" xfId="0" applyFont="1" applyFill="1" applyAlignment="1">
      <alignment horizontal="center" vertical="center" wrapText="1"/>
    </xf>
    <xf numFmtId="0" fontId="4" fillId="4" borderId="0" xfId="0" applyFont="1" applyFill="1" applyAlignment="1">
      <alignment horizontal="center" vertical="center" wrapText="1"/>
    </xf>
    <xf numFmtId="0" fontId="4" fillId="5" borderId="0" xfId="0" applyFont="1" applyFill="1" applyAlignment="1">
      <alignment horizontal="center" vertical="center" wrapText="1"/>
    </xf>
    <xf numFmtId="0" fontId="7" fillId="7" borderId="0" xfId="0" applyFont="1" applyFill="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4" xfId="0" applyFont="1" applyFill="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0" fillId="0" borderId="0" xfId="1" applyFont="1" applyAlignment="1">
      <alignment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3" fillId="0" borderId="35" xfId="0" applyFont="1" applyBorder="1" applyAlignment="1">
      <alignment horizontal="center" vertical="center" wrapText="1"/>
    </xf>
    <xf numFmtId="0" fontId="4" fillId="0" borderId="2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0" fontId="4" fillId="0" borderId="36" xfId="0" applyFont="1" applyFill="1" applyBorder="1" applyAlignment="1">
      <alignment horizontal="left" vertical="center" wrapText="1"/>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wrapText="1"/>
    </xf>
    <xf numFmtId="0" fontId="0" fillId="0" borderId="0" xfId="0" applyFill="1" applyProtection="1"/>
    <xf numFmtId="0" fontId="0" fillId="0" borderId="0" xfId="0" applyBorder="1"/>
    <xf numFmtId="0" fontId="17" fillId="15" borderId="1" xfId="0" applyFont="1" applyFill="1" applyBorder="1" applyAlignment="1">
      <alignment horizontal="center" vertical="center" wrapText="1"/>
    </xf>
    <xf numFmtId="0" fontId="17" fillId="15" borderId="1" xfId="0" applyFont="1" applyFill="1" applyBorder="1" applyAlignment="1">
      <alignment vertical="center" wrapText="1"/>
    </xf>
    <xf numFmtId="0" fontId="18" fillId="0" borderId="0" xfId="0" applyFont="1" applyBorder="1"/>
    <xf numFmtId="0" fontId="17" fillId="0" borderId="0" xfId="0" applyFont="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5" xfId="0" applyFont="1" applyBorder="1" applyAlignment="1">
      <alignment vertical="center" wrapText="1"/>
    </xf>
    <xf numFmtId="0" fontId="15" fillId="0" borderId="0"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Fill="1" applyBorder="1" applyAlignment="1">
      <alignment vertical="center" wrapText="1"/>
    </xf>
    <xf numFmtId="0" fontId="3" fillId="0" borderId="50" xfId="0" applyFont="1" applyBorder="1" applyAlignment="1">
      <alignment vertical="center" wrapText="1"/>
    </xf>
    <xf numFmtId="49" fontId="7" fillId="7" borderId="0" xfId="0" applyNumberFormat="1" applyFont="1" applyFill="1" applyAlignment="1">
      <alignment horizontal="center" vertical="center" wrapText="1"/>
    </xf>
    <xf numFmtId="0" fontId="35" fillId="0" borderId="0" xfId="1" applyFont="1" applyFill="1" applyBorder="1" applyAlignment="1" applyProtection="1">
      <alignment horizontal="centerContinuous" vertical="center"/>
    </xf>
    <xf numFmtId="0" fontId="37" fillId="0" borderId="0" xfId="1" applyFont="1" applyFill="1" applyBorder="1" applyAlignment="1" applyProtection="1">
      <alignment horizontal="centerContinuous" vertical="center"/>
    </xf>
    <xf numFmtId="0" fontId="37" fillId="0" borderId="0" xfId="1" applyFont="1" applyFill="1" applyBorder="1" applyAlignment="1" applyProtection="1">
      <alignment vertical="center"/>
    </xf>
    <xf numFmtId="0" fontId="2" fillId="0" borderId="0" xfId="0" applyFont="1" applyBorder="1" applyProtection="1"/>
    <xf numFmtId="0" fontId="2" fillId="0" borderId="0" xfId="0" applyFont="1" applyProtection="1"/>
    <xf numFmtId="0" fontId="38" fillId="0" borderId="0" xfId="1" applyFont="1" applyBorder="1" applyAlignment="1" applyProtection="1">
      <alignment vertical="center"/>
    </xf>
    <xf numFmtId="0" fontId="39" fillId="0" borderId="0" xfId="1" applyFont="1" applyBorder="1" applyAlignment="1" applyProtection="1">
      <alignment vertical="center"/>
    </xf>
    <xf numFmtId="0" fontId="40" fillId="0" borderId="0" xfId="1" applyFont="1" applyBorder="1" applyAlignment="1" applyProtection="1">
      <alignment horizontal="centerContinuous" vertical="center"/>
    </xf>
    <xf numFmtId="0" fontId="2" fillId="0" borderId="0" xfId="0" applyFont="1"/>
    <xf numFmtId="0" fontId="38" fillId="0" borderId="0" xfId="1" applyFont="1" applyBorder="1" applyAlignment="1" applyProtection="1">
      <alignment horizontal="left" vertical="center"/>
    </xf>
    <xf numFmtId="0" fontId="39" fillId="0" borderId="0" xfId="1" applyFont="1" applyAlignment="1" applyProtection="1">
      <alignment vertical="center"/>
    </xf>
    <xf numFmtId="0" fontId="40" fillId="0" borderId="0" xfId="1" applyFont="1" applyBorder="1" applyAlignment="1" applyProtection="1">
      <alignment vertical="center"/>
    </xf>
    <xf numFmtId="0" fontId="42" fillId="0" borderId="0" xfId="1" applyFont="1" applyBorder="1" applyAlignment="1" applyProtection="1">
      <alignment vertical="center"/>
    </xf>
    <xf numFmtId="0" fontId="44" fillId="0" borderId="0" xfId="1" applyFont="1" applyFill="1" applyBorder="1" applyAlignment="1" applyProtection="1">
      <alignment vertical="center"/>
    </xf>
    <xf numFmtId="0" fontId="35" fillId="0" borderId="0" xfId="1" applyFont="1" applyBorder="1" applyAlignment="1" applyProtection="1">
      <alignment horizontal="left" vertical="center"/>
    </xf>
    <xf numFmtId="0" fontId="38" fillId="0" borderId="0" xfId="1" applyFont="1" applyBorder="1" applyAlignment="1" applyProtection="1">
      <alignment horizontal="center" vertical="center"/>
    </xf>
    <xf numFmtId="0" fontId="45" fillId="0" borderId="0" xfId="0" applyFont="1" applyBorder="1" applyProtection="1"/>
    <xf numFmtId="0" fontId="40" fillId="0" borderId="0" xfId="1" applyFont="1" applyBorder="1" applyAlignment="1" applyProtection="1">
      <alignment horizontal="center" vertical="center"/>
    </xf>
    <xf numFmtId="0" fontId="35" fillId="0" borderId="0" xfId="1" applyFont="1" applyBorder="1" applyAlignment="1" applyProtection="1">
      <alignment horizontal="center" vertical="center"/>
    </xf>
    <xf numFmtId="0" fontId="44" fillId="0" borderId="0" xfId="1" applyFont="1" applyBorder="1" applyAlignment="1" applyProtection="1">
      <alignment horizontal="left" vertical="center"/>
    </xf>
    <xf numFmtId="0" fontId="39" fillId="0" borderId="0" xfId="1" applyFont="1" applyBorder="1" applyAlignment="1" applyProtection="1">
      <alignment horizontal="centerContinuous" vertical="center"/>
    </xf>
    <xf numFmtId="0" fontId="39" fillId="0" borderId="0" xfId="1" applyFont="1" applyBorder="1" applyAlignment="1" applyProtection="1">
      <alignment horizontal="center" vertical="center"/>
    </xf>
    <xf numFmtId="0" fontId="46" fillId="0" borderId="0" xfId="1" applyFont="1" applyBorder="1" applyAlignment="1" applyProtection="1">
      <alignment vertical="center"/>
    </xf>
    <xf numFmtId="0" fontId="37" fillId="0" borderId="0" xfId="1" applyFont="1" applyBorder="1" applyAlignment="1" applyProtection="1">
      <alignment vertical="center"/>
    </xf>
    <xf numFmtId="0" fontId="47" fillId="3" borderId="0" xfId="1" applyFont="1" applyFill="1" applyBorder="1" applyAlignment="1" applyProtection="1">
      <alignment horizontal="left" vertical="center"/>
    </xf>
    <xf numFmtId="0" fontId="43" fillId="3" borderId="0" xfId="1" applyFont="1" applyFill="1" applyBorder="1" applyAlignment="1" applyProtection="1">
      <alignment vertical="center"/>
    </xf>
    <xf numFmtId="0" fontId="48" fillId="3" borderId="0" xfId="1" applyFont="1" applyFill="1" applyBorder="1" applyAlignment="1" applyProtection="1">
      <alignment vertical="center"/>
    </xf>
    <xf numFmtId="0" fontId="37" fillId="3" borderId="0" xfId="1" applyFont="1" applyFill="1" applyBorder="1" applyAlignment="1" applyProtection="1">
      <alignment vertical="center"/>
    </xf>
    <xf numFmtId="0" fontId="49" fillId="3" borderId="0" xfId="1" applyFont="1" applyFill="1" applyBorder="1" applyAlignment="1" applyProtection="1">
      <alignment horizontal="center" vertical="center"/>
    </xf>
    <xf numFmtId="0" fontId="50" fillId="3" borderId="0" xfId="1" applyFont="1" applyFill="1" applyBorder="1" applyAlignment="1" applyProtection="1">
      <alignment horizontal="center" vertical="center"/>
    </xf>
    <xf numFmtId="0" fontId="51" fillId="3" borderId="0" xfId="1" applyFont="1" applyFill="1" applyBorder="1" applyAlignment="1" applyProtection="1">
      <alignment horizontal="center" vertical="center"/>
    </xf>
    <xf numFmtId="0" fontId="37" fillId="0" borderId="0" xfId="1" applyFont="1" applyAlignment="1" applyProtection="1">
      <alignment vertical="center"/>
    </xf>
    <xf numFmtId="0" fontId="33" fillId="3" borderId="0" xfId="1" applyFont="1" applyFill="1" applyBorder="1" applyAlignment="1" applyProtection="1">
      <alignment horizontal="center" vertical="center"/>
    </xf>
    <xf numFmtId="0" fontId="32" fillId="0" borderId="0" xfId="1" applyFont="1" applyFill="1" applyBorder="1" applyAlignment="1" applyProtection="1">
      <alignment horizontal="left" vertical="center"/>
    </xf>
    <xf numFmtId="0" fontId="52" fillId="0" borderId="0" xfId="1" applyFont="1" applyFill="1" applyBorder="1" applyAlignment="1" applyProtection="1">
      <alignment horizontal="left" vertical="center"/>
    </xf>
    <xf numFmtId="0" fontId="33" fillId="0" borderId="0" xfId="1" applyFont="1" applyFill="1" applyBorder="1" applyAlignment="1" applyProtection="1">
      <alignment horizontal="left" vertical="center"/>
    </xf>
    <xf numFmtId="1" fontId="53" fillId="3" borderId="0" xfId="1" applyNumberFormat="1" applyFont="1" applyFill="1" applyBorder="1" applyAlignment="1" applyProtection="1">
      <alignment horizontal="center" vertical="center"/>
    </xf>
    <xf numFmtId="0" fontId="54" fillId="0" borderId="0" xfId="1" applyFont="1" applyFill="1" applyBorder="1" applyAlignment="1" applyProtection="1">
      <alignment vertical="center"/>
    </xf>
    <xf numFmtId="0" fontId="32" fillId="0" borderId="0" xfId="1" applyFont="1" applyFill="1" applyBorder="1" applyAlignment="1" applyProtection="1">
      <alignment vertical="center"/>
    </xf>
    <xf numFmtId="0" fontId="51" fillId="0" borderId="0" xfId="1" applyFont="1" applyBorder="1" applyAlignment="1" applyProtection="1">
      <alignment vertical="center"/>
    </xf>
    <xf numFmtId="0" fontId="57" fillId="0" borderId="0" xfId="1" applyFont="1" applyBorder="1" applyAlignment="1" applyProtection="1">
      <alignment horizontal="center" vertical="center"/>
    </xf>
    <xf numFmtId="0" fontId="54" fillId="0" borderId="0" xfId="1" applyFont="1" applyFill="1" applyBorder="1" applyAlignment="1" applyProtection="1">
      <alignment horizontal="left" vertical="center"/>
    </xf>
    <xf numFmtId="0" fontId="45" fillId="0" borderId="0" xfId="1" applyFont="1" applyFill="1" applyBorder="1" applyAlignment="1" applyProtection="1">
      <alignment horizontal="left" vertical="center"/>
    </xf>
    <xf numFmtId="0" fontId="43" fillId="0" borderId="0" xfId="1" applyFont="1" applyBorder="1" applyAlignment="1" applyProtection="1">
      <alignment vertical="center"/>
    </xf>
    <xf numFmtId="0" fontId="58" fillId="0" borderId="0" xfId="1" applyFont="1" applyBorder="1" applyAlignment="1" applyProtection="1">
      <alignment vertical="center"/>
    </xf>
    <xf numFmtId="0" fontId="32" fillId="0" borderId="0" xfId="1" applyFont="1" applyFill="1" applyBorder="1" applyAlignment="1" applyProtection="1">
      <alignment horizontal="left" vertical="center" wrapText="1"/>
    </xf>
    <xf numFmtId="0" fontId="54" fillId="0" borderId="0" xfId="1" applyFont="1" applyFill="1" applyBorder="1" applyAlignment="1" applyProtection="1">
      <alignment horizontal="left" vertical="center" wrapText="1"/>
    </xf>
    <xf numFmtId="0" fontId="43" fillId="0" borderId="0" xfId="1" applyFont="1" applyFill="1" applyBorder="1" applyAlignment="1" applyProtection="1">
      <alignment horizontal="center" vertical="center"/>
    </xf>
    <xf numFmtId="0" fontId="61" fillId="0" borderId="0" xfId="1" applyFont="1" applyBorder="1" applyAlignment="1" applyProtection="1">
      <alignment vertical="center"/>
    </xf>
    <xf numFmtId="0" fontId="45" fillId="0" borderId="0" xfId="1" applyFont="1" applyBorder="1" applyAlignment="1" applyProtection="1">
      <alignment horizontal="left" vertical="center"/>
    </xf>
    <xf numFmtId="0" fontId="61" fillId="0" borderId="0" xfId="1" applyFont="1" applyBorder="1" applyAlignment="1" applyProtection="1">
      <alignment horizontal="left" vertical="center"/>
    </xf>
    <xf numFmtId="0" fontId="43" fillId="0" borderId="23" xfId="1" applyFont="1" applyBorder="1" applyAlignment="1" applyProtection="1">
      <alignment vertical="center"/>
    </xf>
    <xf numFmtId="0" fontId="43" fillId="0" borderId="23" xfId="1" applyFont="1" applyFill="1" applyBorder="1" applyAlignment="1" applyProtection="1">
      <alignment horizontal="center" vertical="center"/>
    </xf>
    <xf numFmtId="0" fontId="37" fillId="0" borderId="0" xfId="1" applyFont="1" applyBorder="1" applyAlignment="1" applyProtection="1">
      <alignment horizontal="left" vertical="center"/>
    </xf>
    <xf numFmtId="0" fontId="37" fillId="2" borderId="0" xfId="1" applyFont="1" applyFill="1" applyBorder="1" applyAlignment="1" applyProtection="1">
      <alignment vertical="center"/>
    </xf>
    <xf numFmtId="0" fontId="54" fillId="2" borderId="0" xfId="1" applyFont="1" applyFill="1" applyBorder="1" applyAlignment="1" applyProtection="1">
      <alignment vertical="center"/>
    </xf>
    <xf numFmtId="0" fontId="32" fillId="2" borderId="0" xfId="1" applyFont="1" applyFill="1" applyBorder="1" applyAlignment="1" applyProtection="1">
      <alignment horizontal="left" vertical="center"/>
    </xf>
    <xf numFmtId="0" fontId="61" fillId="2" borderId="0" xfId="1" applyFont="1" applyFill="1" applyBorder="1" applyAlignment="1" applyProtection="1">
      <alignment vertical="center"/>
    </xf>
    <xf numFmtId="0" fontId="51" fillId="2" borderId="0" xfId="1" applyFont="1" applyFill="1" applyBorder="1" applyAlignment="1" applyProtection="1">
      <alignment horizontal="center" vertical="center"/>
    </xf>
    <xf numFmtId="0" fontId="57" fillId="2" borderId="0" xfId="1" applyFont="1" applyFill="1" applyBorder="1" applyAlignment="1" applyProtection="1">
      <alignment horizontal="center" vertical="center"/>
    </xf>
    <xf numFmtId="0" fontId="62" fillId="2" borderId="0" xfId="1" applyFont="1" applyFill="1" applyBorder="1" applyAlignment="1" applyProtection="1">
      <alignment vertical="center"/>
    </xf>
    <xf numFmtId="0" fontId="62" fillId="2" borderId="0" xfId="1" applyFont="1" applyFill="1" applyAlignment="1" applyProtection="1">
      <alignment vertical="center"/>
    </xf>
    <xf numFmtId="0" fontId="37" fillId="2" borderId="0" xfId="1" applyFont="1" applyFill="1" applyAlignment="1" applyProtection="1">
      <alignment vertical="center"/>
    </xf>
    <xf numFmtId="0" fontId="33" fillId="0" borderId="0" xfId="1" applyFont="1" applyFill="1" applyBorder="1" applyAlignment="1" applyProtection="1">
      <alignment horizontal="center" vertical="center"/>
    </xf>
    <xf numFmtId="0" fontId="32" fillId="2" borderId="0" xfId="1" applyFont="1" applyFill="1" applyBorder="1" applyAlignment="1" applyProtection="1">
      <alignment vertical="center"/>
    </xf>
    <xf numFmtId="0" fontId="63" fillId="2" borderId="0" xfId="1" applyFont="1" applyFill="1" applyBorder="1" applyAlignment="1" applyProtection="1">
      <alignment vertical="center"/>
    </xf>
    <xf numFmtId="0" fontId="61" fillId="2" borderId="0" xfId="1" applyFont="1" applyFill="1" applyBorder="1" applyAlignment="1" applyProtection="1">
      <alignment horizontal="left" vertical="center"/>
    </xf>
    <xf numFmtId="0" fontId="44" fillId="2" borderId="0" xfId="1" applyFont="1" applyFill="1" applyBorder="1" applyAlignment="1" applyProtection="1">
      <alignment horizontal="center" vertical="center"/>
    </xf>
    <xf numFmtId="0" fontId="62" fillId="2" borderId="0" xfId="1" applyFont="1" applyFill="1" applyBorder="1" applyAlignment="1" applyProtection="1">
      <alignment horizontal="center" vertical="center"/>
    </xf>
    <xf numFmtId="0" fontId="38" fillId="8" borderId="0" xfId="1" applyFont="1" applyFill="1" applyBorder="1" applyAlignment="1" applyProtection="1">
      <alignment vertical="center"/>
    </xf>
    <xf numFmtId="0" fontId="65" fillId="8" borderId="0" xfId="1" applyFont="1" applyFill="1" applyBorder="1" applyAlignment="1" applyProtection="1">
      <alignment vertical="center"/>
    </xf>
    <xf numFmtId="0" fontId="61" fillId="8" borderId="0" xfId="1" applyFont="1" applyFill="1" applyBorder="1" applyAlignment="1" applyProtection="1">
      <alignment vertical="center"/>
    </xf>
    <xf numFmtId="0" fontId="66" fillId="8" borderId="0" xfId="1" applyFont="1" applyFill="1" applyBorder="1" applyAlignment="1" applyProtection="1">
      <alignment horizontal="center" vertical="center"/>
    </xf>
    <xf numFmtId="0" fontId="52" fillId="8" borderId="0" xfId="1" applyFont="1" applyFill="1" applyBorder="1" applyAlignment="1" applyProtection="1">
      <alignment horizontal="center" vertical="center"/>
    </xf>
    <xf numFmtId="0" fontId="51" fillId="8" borderId="0" xfId="1" applyFont="1" applyFill="1" applyBorder="1" applyAlignment="1" applyProtection="1">
      <alignment horizontal="center" vertical="center"/>
    </xf>
    <xf numFmtId="0" fontId="67" fillId="8" borderId="0" xfId="1" applyFont="1" applyFill="1" applyBorder="1" applyAlignment="1" applyProtection="1">
      <alignment horizontal="center" vertical="center"/>
    </xf>
    <xf numFmtId="0" fontId="68" fillId="0" borderId="0" xfId="1" applyFont="1" applyFill="1" applyBorder="1" applyAlignment="1" applyProtection="1">
      <alignment vertical="center"/>
    </xf>
    <xf numFmtId="0" fontId="37" fillId="0" borderId="0" xfId="1" applyFont="1" applyFill="1" applyAlignment="1" applyProtection="1">
      <alignment vertical="center"/>
    </xf>
    <xf numFmtId="0" fontId="33" fillId="8" borderId="0" xfId="1" applyFont="1" applyFill="1" applyBorder="1" applyAlignment="1" applyProtection="1">
      <alignment horizontal="center" vertical="center"/>
    </xf>
    <xf numFmtId="0" fontId="63" fillId="0" borderId="0" xfId="1" applyFont="1" applyFill="1" applyBorder="1" applyAlignment="1" applyProtection="1">
      <alignment vertical="center"/>
    </xf>
    <xf numFmtId="0" fontId="61" fillId="0" borderId="0" xfId="1" applyFont="1" applyFill="1" applyBorder="1" applyAlignment="1" applyProtection="1">
      <alignment horizontal="left" vertical="center"/>
    </xf>
    <xf numFmtId="0" fontId="61" fillId="0" borderId="0" xfId="1" applyFont="1" applyFill="1" applyBorder="1" applyAlignment="1" applyProtection="1">
      <alignment vertical="center"/>
    </xf>
    <xf numFmtId="0" fontId="44" fillId="0" borderId="0" xfId="1" applyFont="1" applyBorder="1" applyAlignment="1" applyProtection="1">
      <alignment horizontal="center" vertical="center"/>
    </xf>
    <xf numFmtId="0" fontId="51" fillId="0" borderId="0" xfId="1" applyFont="1" applyBorder="1" applyAlignment="1" applyProtection="1">
      <alignment horizontal="center" vertical="center"/>
    </xf>
    <xf numFmtId="0" fontId="62" fillId="0" borderId="0" xfId="1" applyFont="1" applyBorder="1" applyAlignment="1" applyProtection="1">
      <alignment horizontal="center" vertical="center"/>
    </xf>
    <xf numFmtId="0" fontId="62" fillId="0" borderId="0" xfId="1" applyFont="1" applyFill="1" applyBorder="1" applyAlignment="1" applyProtection="1">
      <alignment vertical="center"/>
    </xf>
    <xf numFmtId="0" fontId="62" fillId="0" borderId="0" xfId="1" applyFont="1" applyFill="1" applyAlignment="1" applyProtection="1">
      <alignment vertical="center"/>
    </xf>
    <xf numFmtId="0" fontId="43" fillId="0" borderId="57" xfId="1" applyFont="1" applyFill="1" applyBorder="1" applyAlignment="1" applyProtection="1">
      <alignment horizontal="center" vertical="center"/>
    </xf>
    <xf numFmtId="0" fontId="43" fillId="0" borderId="0" xfId="1" applyFont="1" applyBorder="1" applyAlignment="1" applyProtection="1">
      <alignment horizontal="center" vertical="center"/>
    </xf>
    <xf numFmtId="0" fontId="54" fillId="2" borderId="0" xfId="1" applyFont="1" applyFill="1" applyBorder="1" applyAlignment="1" applyProtection="1">
      <alignment horizontal="left" vertical="center"/>
    </xf>
    <xf numFmtId="0" fontId="45" fillId="2" borderId="0" xfId="1" applyFont="1" applyFill="1" applyBorder="1" applyAlignment="1" applyProtection="1">
      <alignment horizontal="left" vertical="center"/>
    </xf>
    <xf numFmtId="0" fontId="43" fillId="2" borderId="0" xfId="1" applyFont="1" applyFill="1" applyBorder="1" applyAlignment="1" applyProtection="1">
      <alignment horizontal="center" vertical="center"/>
    </xf>
    <xf numFmtId="0" fontId="63" fillId="0" borderId="0" xfId="1" applyFont="1" applyFill="1" applyBorder="1" applyAlignment="1" applyProtection="1">
      <alignment horizontal="left" vertical="center"/>
    </xf>
    <xf numFmtId="0" fontId="44" fillId="0" borderId="0" xfId="1" applyFont="1" applyBorder="1" applyAlignment="1" applyProtection="1">
      <alignment vertical="center"/>
    </xf>
    <xf numFmtId="0" fontId="62" fillId="0" borderId="0" xfId="1" applyFont="1" applyFill="1" applyBorder="1" applyAlignment="1" applyProtection="1">
      <alignment horizontal="center" vertical="center"/>
    </xf>
    <xf numFmtId="0" fontId="38" fillId="5" borderId="0" xfId="1" applyFont="1" applyFill="1" applyBorder="1" applyAlignment="1" applyProtection="1">
      <alignment vertical="center"/>
    </xf>
    <xf numFmtId="0" fontId="65" fillId="5" borderId="0" xfId="1" applyFont="1" applyFill="1" applyBorder="1" applyAlignment="1" applyProtection="1">
      <alignment vertical="center"/>
    </xf>
    <xf numFmtId="0" fontId="61" fillId="5" borderId="0" xfId="1" applyFont="1" applyFill="1" applyBorder="1" applyAlignment="1" applyProtection="1">
      <alignment vertical="center"/>
    </xf>
    <xf numFmtId="0" fontId="66" fillId="5" borderId="0" xfId="1" applyFont="1" applyFill="1" applyBorder="1" applyAlignment="1" applyProtection="1">
      <alignment horizontal="center" vertical="center"/>
    </xf>
    <xf numFmtId="0" fontId="52" fillId="5" borderId="0" xfId="1" applyFont="1" applyFill="1" applyBorder="1" applyAlignment="1" applyProtection="1">
      <alignment horizontal="center" vertical="center"/>
    </xf>
    <xf numFmtId="0" fontId="51" fillId="5" borderId="0" xfId="1" applyFont="1" applyFill="1" applyBorder="1" applyAlignment="1" applyProtection="1">
      <alignment horizontal="center" vertical="center"/>
    </xf>
    <xf numFmtId="0" fontId="67" fillId="5" borderId="0" xfId="1" applyFont="1" applyFill="1" applyBorder="1" applyAlignment="1" applyProtection="1">
      <alignment horizontal="center" vertical="center"/>
    </xf>
    <xf numFmtId="0" fontId="62" fillId="5" borderId="0" xfId="1" applyFont="1" applyFill="1" applyBorder="1" applyAlignment="1" applyProtection="1">
      <alignment vertical="center"/>
    </xf>
    <xf numFmtId="0" fontId="45" fillId="0" borderId="0" xfId="1" applyFont="1" applyFill="1" applyBorder="1" applyAlignment="1" applyProtection="1">
      <alignment vertical="center"/>
    </xf>
    <xf numFmtId="0" fontId="45" fillId="0" borderId="0" xfId="1" applyFont="1" applyBorder="1" applyAlignment="1" applyProtection="1">
      <alignment vertical="center"/>
    </xf>
    <xf numFmtId="0" fontId="69" fillId="0" borderId="0" xfId="1" applyFont="1" applyFill="1" applyBorder="1" applyAlignment="1" applyProtection="1">
      <alignment horizontal="center" vertical="center"/>
    </xf>
    <xf numFmtId="0" fontId="52" fillId="0" borderId="0" xfId="1" applyFont="1" applyBorder="1" applyAlignment="1" applyProtection="1">
      <alignment horizontal="center" vertical="center"/>
    </xf>
    <xf numFmtId="0" fontId="67" fillId="0" borderId="0" xfId="1" applyFont="1" applyBorder="1" applyAlignment="1" applyProtection="1">
      <alignment horizontal="center" vertical="center"/>
    </xf>
    <xf numFmtId="0" fontId="35" fillId="6" borderId="0" xfId="1" applyFont="1" applyFill="1" applyBorder="1" applyAlignment="1" applyProtection="1">
      <alignment vertical="center"/>
    </xf>
    <xf numFmtId="0" fontId="70" fillId="6" borderId="0" xfId="1" applyFont="1" applyFill="1" applyBorder="1" applyAlignment="1" applyProtection="1">
      <alignment vertical="center"/>
    </xf>
    <xf numFmtId="0" fontId="37" fillId="6" borderId="0" xfId="1" applyFont="1" applyFill="1" applyBorder="1" applyAlignment="1" applyProtection="1">
      <alignment vertical="center"/>
    </xf>
    <xf numFmtId="0" fontId="49" fillId="6" borderId="0" xfId="1" applyFont="1" applyFill="1" applyBorder="1" applyAlignment="1" applyProtection="1">
      <alignment horizontal="center" vertical="center"/>
    </xf>
    <xf numFmtId="0" fontId="50" fillId="6" borderId="0" xfId="1" applyFont="1" applyFill="1" applyBorder="1" applyAlignment="1" applyProtection="1">
      <alignment horizontal="center" vertical="center"/>
    </xf>
    <xf numFmtId="0" fontId="51" fillId="6" borderId="0" xfId="1" applyFont="1" applyFill="1" applyBorder="1" applyAlignment="1" applyProtection="1">
      <alignment horizontal="center" vertical="center"/>
    </xf>
    <xf numFmtId="0" fontId="62" fillId="6" borderId="0" xfId="1" applyFont="1" applyFill="1" applyBorder="1" applyAlignment="1" applyProtection="1">
      <alignment horizontal="center" vertical="center"/>
    </xf>
    <xf numFmtId="0" fontId="53" fillId="6" borderId="0" xfId="1" applyFont="1" applyFill="1" applyBorder="1" applyAlignment="1" applyProtection="1">
      <alignment horizontal="center" vertical="center"/>
    </xf>
    <xf numFmtId="0" fontId="38" fillId="0" borderId="0" xfId="1" applyFont="1" applyFill="1" applyBorder="1" applyAlignment="1" applyProtection="1">
      <alignment horizontal="left" vertical="center"/>
    </xf>
    <xf numFmtId="0" fontId="40" fillId="0" borderId="0" xfId="1" applyFont="1" applyBorder="1" applyAlignment="1" applyProtection="1">
      <alignment horizontal="left" vertical="center"/>
    </xf>
    <xf numFmtId="0" fontId="58" fillId="0" borderId="0" xfId="1" applyFont="1" applyBorder="1" applyAlignment="1" applyProtection="1">
      <alignment horizontal="center" vertical="center"/>
    </xf>
    <xf numFmtId="0" fontId="71" fillId="0" borderId="0" xfId="0" applyFont="1" applyBorder="1" applyProtection="1"/>
    <xf numFmtId="0" fontId="34" fillId="0" borderId="0" xfId="0" applyFont="1" applyBorder="1" applyProtection="1"/>
    <xf numFmtId="0" fontId="68" fillId="0" borderId="0" xfId="1" applyFont="1" applyFill="1" applyBorder="1" applyAlignment="1" applyProtection="1">
      <alignment horizontal="center" vertical="center"/>
    </xf>
    <xf numFmtId="0" fontId="72" fillId="0" borderId="0" xfId="1" applyFont="1" applyFill="1" applyBorder="1" applyAlignment="1" applyProtection="1">
      <alignment horizontal="center" vertical="center"/>
    </xf>
    <xf numFmtId="0" fontId="73" fillId="0" borderId="0" xfId="1" applyFont="1" applyBorder="1" applyAlignment="1" applyProtection="1">
      <alignment horizontal="center" vertical="center"/>
    </xf>
    <xf numFmtId="0" fontId="61" fillId="0" borderId="0" xfId="1" applyFont="1" applyFill="1" applyBorder="1" applyAlignment="1" applyProtection="1">
      <alignment horizontal="center" vertical="center"/>
    </xf>
    <xf numFmtId="0" fontId="58" fillId="0" borderId="0" xfId="1" applyFont="1" applyFill="1" applyBorder="1" applyAlignment="1" applyProtection="1">
      <alignment vertical="center"/>
    </xf>
    <xf numFmtId="0" fontId="74" fillId="0" borderId="0" xfId="1" applyFont="1" applyFill="1" applyBorder="1" applyAlignment="1" applyProtection="1">
      <alignment vertical="center"/>
    </xf>
    <xf numFmtId="0" fontId="74" fillId="0" borderId="0" xfId="1" applyFont="1" applyBorder="1" applyAlignment="1" applyProtection="1">
      <alignment vertical="center"/>
    </xf>
    <xf numFmtId="0" fontId="75" fillId="0" borderId="0" xfId="1" applyFont="1" applyBorder="1" applyAlignment="1" applyProtection="1">
      <alignment vertical="center"/>
    </xf>
    <xf numFmtId="0" fontId="58" fillId="0" borderId="0" xfId="1" applyFont="1" applyFill="1" applyBorder="1" applyAlignment="1" applyProtection="1">
      <alignment horizontal="left" vertical="center"/>
    </xf>
    <xf numFmtId="0" fontId="74" fillId="0" borderId="0" xfId="1" applyFont="1" applyBorder="1" applyAlignment="1" applyProtection="1">
      <alignment horizontal="left" vertical="center"/>
    </xf>
    <xf numFmtId="0" fontId="76" fillId="0" borderId="0" xfId="1" applyFont="1" applyBorder="1" applyAlignment="1" applyProtection="1">
      <alignment horizontal="center" vertical="center"/>
    </xf>
    <xf numFmtId="0" fontId="74" fillId="0" borderId="0" xfId="1" applyFont="1" applyFill="1" applyBorder="1" applyAlignment="1" applyProtection="1">
      <alignment horizontal="center" vertical="center"/>
    </xf>
    <xf numFmtId="0" fontId="62" fillId="0" borderId="0" xfId="1" applyFont="1" applyBorder="1" applyAlignment="1" applyProtection="1">
      <alignment vertical="center"/>
    </xf>
    <xf numFmtId="0" fontId="32" fillId="0" borderId="0" xfId="1" applyFont="1" applyBorder="1" applyAlignment="1" applyProtection="1">
      <alignment vertical="center"/>
    </xf>
    <xf numFmtId="0" fontId="72" fillId="0" borderId="0" xfId="1" applyFont="1" applyBorder="1" applyAlignment="1" applyProtection="1">
      <alignment vertical="center"/>
    </xf>
    <xf numFmtId="0" fontId="73" fillId="0" borderId="0" xfId="1" applyFont="1" applyBorder="1" applyAlignment="1" applyProtection="1">
      <alignment vertical="center"/>
    </xf>
    <xf numFmtId="0" fontId="62" fillId="0" borderId="0" xfId="1" applyFont="1" applyAlignment="1" applyProtection="1">
      <alignment vertical="center"/>
    </xf>
    <xf numFmtId="0" fontId="73" fillId="0" borderId="0" xfId="1" applyFont="1" applyAlignment="1" applyProtection="1">
      <alignment vertical="center"/>
    </xf>
    <xf numFmtId="0" fontId="52" fillId="0" borderId="0" xfId="1" applyFont="1" applyBorder="1" applyAlignment="1" applyProtection="1">
      <alignment vertical="center"/>
    </xf>
    <xf numFmtId="0" fontId="52" fillId="0" borderId="0" xfId="1" applyFont="1" applyFill="1" applyBorder="1" applyAlignment="1" applyProtection="1">
      <alignment horizontal="center" vertical="center"/>
    </xf>
    <xf numFmtId="0" fontId="44" fillId="8" borderId="0" xfId="1" applyFont="1" applyFill="1" applyBorder="1" applyAlignment="1" applyProtection="1">
      <alignment horizontal="center" vertical="center"/>
    </xf>
    <xf numFmtId="0" fontId="44" fillId="0" borderId="0" xfId="1" applyFont="1" applyFill="1" applyBorder="1" applyAlignment="1" applyProtection="1">
      <alignment horizontal="center" vertical="center"/>
    </xf>
    <xf numFmtId="0" fontId="44" fillId="5" borderId="0" xfId="1" applyFont="1" applyFill="1" applyBorder="1" applyAlignment="1" applyProtection="1">
      <alignment horizontal="center" vertical="center"/>
    </xf>
    <xf numFmtId="0" fontId="78" fillId="0" borderId="0" xfId="0" applyFont="1" applyBorder="1" applyProtection="1"/>
    <xf numFmtId="0" fontId="52" fillId="0" borderId="0" xfId="1" applyFont="1" applyFill="1" applyBorder="1" applyAlignment="1" applyProtection="1">
      <alignment vertical="center"/>
    </xf>
    <xf numFmtId="0" fontId="72" fillId="0" borderId="0" xfId="1" applyFont="1" applyFill="1" applyBorder="1" applyAlignment="1" applyProtection="1">
      <alignment vertical="center"/>
    </xf>
    <xf numFmtId="0" fontId="72" fillId="0" borderId="0" xfId="1" applyFont="1" applyBorder="1" applyAlignment="1" applyProtection="1">
      <alignment horizontal="left" vertical="center"/>
    </xf>
    <xf numFmtId="0" fontId="52" fillId="0" borderId="0" xfId="1" applyFont="1" applyFill="1" applyBorder="1" applyAlignment="1" applyProtection="1">
      <alignment horizontal="right" vertical="center"/>
    </xf>
    <xf numFmtId="0" fontId="79" fillId="0" borderId="0" xfId="1" applyFont="1" applyFill="1" applyBorder="1" applyAlignment="1" applyProtection="1">
      <alignment vertical="center"/>
    </xf>
    <xf numFmtId="0" fontId="43" fillId="0" borderId="0" xfId="1" applyFont="1" applyFill="1" applyBorder="1" applyAlignment="1" applyProtection="1">
      <alignment horizontal="left" vertical="center"/>
    </xf>
    <xf numFmtId="0" fontId="71" fillId="0" borderId="0" xfId="1" applyFont="1" applyFill="1" applyBorder="1" applyAlignment="1" applyProtection="1">
      <alignment horizontal="left" vertical="center"/>
    </xf>
    <xf numFmtId="0" fontId="71" fillId="0" borderId="0" xfId="1" applyFont="1" applyBorder="1" applyAlignment="1" applyProtection="1">
      <alignment horizontal="left" vertical="center"/>
    </xf>
    <xf numFmtId="0" fontId="43" fillId="0" borderId="0" xfId="1" applyFont="1" applyFill="1" applyBorder="1" applyAlignment="1" applyProtection="1">
      <alignment vertical="center"/>
    </xf>
    <xf numFmtId="0" fontId="53" fillId="5" borderId="0" xfId="1" applyFont="1" applyFill="1" applyBorder="1" applyAlignment="1" applyProtection="1">
      <alignment horizontal="center" vertical="center"/>
    </xf>
    <xf numFmtId="0" fontId="53" fillId="9" borderId="0" xfId="1" applyFont="1" applyFill="1" applyBorder="1" applyAlignment="1" applyProtection="1">
      <alignment horizontal="center" vertical="center"/>
    </xf>
    <xf numFmtId="0" fontId="53" fillId="8" borderId="0" xfId="1" applyFont="1" applyFill="1" applyBorder="1" applyAlignment="1" applyProtection="1">
      <alignment horizontal="center" vertical="center"/>
    </xf>
    <xf numFmtId="0" fontId="47" fillId="8" borderId="0" xfId="1" applyFont="1" applyFill="1" applyBorder="1" applyAlignment="1" applyProtection="1">
      <alignment vertical="center"/>
    </xf>
    <xf numFmtId="0" fontId="35" fillId="8" borderId="0" xfId="1" applyFont="1" applyFill="1" applyBorder="1" applyAlignment="1" applyProtection="1">
      <alignment vertical="center"/>
    </xf>
    <xf numFmtId="0" fontId="47" fillId="5" borderId="0" xfId="1" applyFont="1" applyFill="1" applyBorder="1" applyAlignment="1" applyProtection="1">
      <alignment vertical="center"/>
    </xf>
    <xf numFmtId="0" fontId="35" fillId="5" borderId="0" xfId="1" applyFont="1" applyFill="1" applyBorder="1" applyAlignment="1" applyProtection="1">
      <alignment vertical="center"/>
    </xf>
    <xf numFmtId="0" fontId="3" fillId="0" borderId="49" xfId="0" applyFont="1" applyBorder="1" applyAlignment="1">
      <alignment horizontal="left" vertical="center" wrapText="1"/>
    </xf>
    <xf numFmtId="0" fontId="3" fillId="0" borderId="37" xfId="0" applyFont="1" applyBorder="1" applyAlignment="1">
      <alignment horizontal="center" vertical="center" wrapText="1"/>
    </xf>
    <xf numFmtId="0" fontId="43" fillId="0" borderId="0" xfId="1" applyFont="1" applyFill="1" applyBorder="1" applyAlignment="1" applyProtection="1">
      <alignment horizontal="left" vertical="center"/>
    </xf>
    <xf numFmtId="0" fontId="51" fillId="0" borderId="0" xfId="1" applyFont="1" applyBorder="1" applyAlignment="1" applyProtection="1">
      <alignment horizontal="center" vertical="center"/>
    </xf>
    <xf numFmtId="0" fontId="54" fillId="0" borderId="0" xfId="1" applyFont="1" applyFill="1" applyBorder="1" applyAlignment="1" applyProtection="1">
      <alignment horizontal="left" vertical="center"/>
    </xf>
    <xf numFmtId="0" fontId="54" fillId="0" borderId="0" xfId="1" applyFont="1" applyFill="1" applyBorder="1" applyAlignment="1" applyProtection="1">
      <alignment horizontal="left" vertical="center" wrapText="1"/>
    </xf>
    <xf numFmtId="0" fontId="38" fillId="0" borderId="0" xfId="1" applyFont="1" applyBorder="1" applyAlignment="1" applyProtection="1">
      <alignment horizontal="center" vertical="center"/>
    </xf>
    <xf numFmtId="0" fontId="54" fillId="0" borderId="0" xfId="1" applyFont="1" applyFill="1" applyBorder="1" applyAlignment="1" applyProtection="1">
      <alignment horizontal="left" vertical="center"/>
    </xf>
    <xf numFmtId="0" fontId="3" fillId="0" borderId="0" xfId="0" applyFont="1" applyBorder="1" applyAlignment="1">
      <alignment vertical="center" wrapText="1"/>
    </xf>
    <xf numFmtId="0" fontId="3" fillId="0" borderId="5" xfId="0" applyFont="1" applyBorder="1" applyAlignment="1">
      <alignment horizontal="center" vertical="center" wrapText="1"/>
    </xf>
    <xf numFmtId="0" fontId="50" fillId="3" borderId="0" xfId="1" applyFont="1" applyFill="1" applyBorder="1" applyAlignment="1" applyProtection="1">
      <alignment horizontal="center" vertical="center"/>
    </xf>
    <xf numFmtId="0" fontId="54" fillId="0" borderId="0" xfId="1" applyFont="1" applyFill="1" applyBorder="1" applyAlignment="1" applyProtection="1">
      <alignment horizontal="left" vertical="center"/>
    </xf>
    <xf numFmtId="0" fontId="4" fillId="2" borderId="12" xfId="0" applyFont="1" applyFill="1" applyBorder="1" applyAlignment="1">
      <alignment horizontal="left" vertical="center" wrapText="1"/>
    </xf>
    <xf numFmtId="0" fontId="38" fillId="0" borderId="0" xfId="1" applyFont="1" applyBorder="1" applyAlignment="1" applyProtection="1">
      <alignment horizontal="center" vertical="center"/>
    </xf>
    <xf numFmtId="0" fontId="66" fillId="0" borderId="20" xfId="1" applyFont="1" applyFill="1" applyBorder="1" applyAlignment="1" applyProtection="1">
      <alignment vertical="center" wrapText="1"/>
    </xf>
    <xf numFmtId="0" fontId="57" fillId="0" borderId="0" xfId="1" applyFont="1" applyAlignment="1" applyProtection="1">
      <alignment vertical="center"/>
    </xf>
    <xf numFmtId="0" fontId="83" fillId="0" borderId="21" xfId="0" applyFont="1" applyBorder="1" applyProtection="1"/>
    <xf numFmtId="0" fontId="83" fillId="0" borderId="0" xfId="0" applyFont="1" applyBorder="1" applyProtection="1"/>
    <xf numFmtId="0" fontId="83" fillId="0" borderId="22" xfId="0" applyFont="1" applyBorder="1" applyProtection="1"/>
    <xf numFmtId="0" fontId="83" fillId="0" borderId="0" xfId="0" applyFont="1" applyProtection="1"/>
    <xf numFmtId="0" fontId="66" fillId="0" borderId="21" xfId="1" applyFont="1" applyBorder="1" applyAlignment="1" applyProtection="1">
      <alignment vertical="center"/>
    </xf>
    <xf numFmtId="0" fontId="57" fillId="0" borderId="0" xfId="1" applyFont="1" applyBorder="1" applyAlignment="1" applyProtection="1">
      <alignment vertical="center"/>
    </xf>
    <xf numFmtId="0" fontId="84" fillId="0" borderId="0" xfId="1" applyFont="1" applyBorder="1" applyAlignment="1" applyProtection="1">
      <alignment horizontal="centerContinuous" vertical="center"/>
    </xf>
    <xf numFmtId="0" fontId="66" fillId="0" borderId="0" xfId="1" applyFont="1" applyFill="1" applyBorder="1" applyAlignment="1" applyProtection="1">
      <alignment horizontal="center" vertical="center"/>
      <protection locked="0"/>
    </xf>
    <xf numFmtId="0" fontId="57" fillId="0" borderId="22" xfId="1" applyFont="1" applyBorder="1" applyAlignment="1" applyProtection="1">
      <alignment vertical="center"/>
    </xf>
    <xf numFmtId="0" fontId="57" fillId="0" borderId="21" xfId="1" applyFont="1" applyBorder="1" applyAlignment="1" applyProtection="1">
      <alignment vertical="center"/>
    </xf>
    <xf numFmtId="0" fontId="66" fillId="0" borderId="0" xfId="1" applyFont="1" applyBorder="1" applyAlignment="1" applyProtection="1">
      <alignment vertical="center"/>
    </xf>
    <xf numFmtId="0" fontId="84" fillId="0" borderId="0" xfId="1" applyFont="1" applyBorder="1" applyAlignment="1" applyProtection="1">
      <alignment vertical="center"/>
    </xf>
    <xf numFmtId="0" fontId="84" fillId="0" borderId="22" xfId="1" applyFont="1" applyBorder="1" applyAlignment="1" applyProtection="1">
      <alignment vertical="center"/>
    </xf>
    <xf numFmtId="0" fontId="66" fillId="0" borderId="21" xfId="1" applyFont="1" applyBorder="1" applyAlignment="1" applyProtection="1">
      <alignment horizontal="left" vertical="center"/>
    </xf>
    <xf numFmtId="0" fontId="66" fillId="0" borderId="0" xfId="1" applyFont="1" applyFill="1" applyBorder="1" applyAlignment="1" applyProtection="1">
      <alignment horizontal="center" vertical="center" wrapText="1"/>
    </xf>
    <xf numFmtId="0" fontId="1" fillId="0" borderId="0" xfId="0" applyFont="1" applyBorder="1" applyProtection="1"/>
    <xf numFmtId="0" fontId="85" fillId="0" borderId="0" xfId="1" applyFont="1" applyFill="1" applyBorder="1" applyAlignment="1" applyProtection="1">
      <alignment vertical="center"/>
    </xf>
    <xf numFmtId="0" fontId="66" fillId="0" borderId="22" xfId="1" applyFont="1" applyBorder="1" applyAlignment="1" applyProtection="1">
      <alignment vertical="center"/>
    </xf>
    <xf numFmtId="0" fontId="66" fillId="0" borderId="0" xfId="1" applyFont="1" applyBorder="1" applyAlignment="1" applyProtection="1">
      <alignment horizontal="left" vertical="center"/>
    </xf>
    <xf numFmtId="0" fontId="66" fillId="0" borderId="22" xfId="1" applyFont="1" applyBorder="1" applyAlignment="1" applyProtection="1">
      <alignment horizontal="left" vertical="center"/>
    </xf>
    <xf numFmtId="0" fontId="85" fillId="0" borderId="0" xfId="1" applyFont="1" applyBorder="1" applyAlignment="1" applyProtection="1">
      <alignment vertical="center"/>
    </xf>
    <xf numFmtId="0" fontId="1" fillId="0" borderId="0" xfId="0" applyFont="1" applyBorder="1"/>
    <xf numFmtId="0" fontId="67" fillId="0" borderId="73" xfId="1" applyFont="1" applyFill="1" applyBorder="1" applyAlignment="1" applyProtection="1">
      <alignment horizontal="center" vertical="center"/>
      <protection locked="0"/>
    </xf>
    <xf numFmtId="0" fontId="66" fillId="0" borderId="72" xfId="1" applyFont="1" applyFill="1" applyBorder="1" applyAlignment="1" applyProtection="1">
      <alignment horizontal="center" vertical="center"/>
      <protection locked="0"/>
    </xf>
    <xf numFmtId="0" fontId="66" fillId="0" borderId="0" xfId="1" applyFont="1" applyFill="1" applyBorder="1" applyAlignment="1" applyProtection="1">
      <alignment vertical="center"/>
      <protection locked="0"/>
    </xf>
    <xf numFmtId="0" fontId="1" fillId="0" borderId="21" xfId="0" applyFont="1" applyBorder="1" applyProtection="1"/>
    <xf numFmtId="0" fontId="1" fillId="0" borderId="22" xfId="0" applyFont="1" applyBorder="1" applyProtection="1"/>
    <xf numFmtId="0" fontId="1" fillId="0" borderId="0" xfId="0" applyFont="1" applyProtection="1"/>
    <xf numFmtId="0" fontId="1" fillId="0" borderId="0" xfId="0" applyFont="1" applyBorder="1" applyAlignment="1" applyProtection="1">
      <alignment horizontal="center"/>
    </xf>
    <xf numFmtId="0" fontId="67" fillId="0" borderId="73" xfId="1" applyFont="1" applyFill="1" applyBorder="1" applyAlignment="1" applyProtection="1">
      <alignment horizontal="right" vertical="center"/>
      <protection locked="0"/>
    </xf>
    <xf numFmtId="0" fontId="66" fillId="0" borderId="75" xfId="1" applyFont="1" applyFill="1" applyBorder="1" applyAlignment="1" applyProtection="1">
      <alignment horizontal="center" vertical="center"/>
      <protection locked="0"/>
    </xf>
    <xf numFmtId="0" fontId="85" fillId="0" borderId="0" xfId="1" applyFont="1" applyBorder="1" applyAlignment="1" applyProtection="1">
      <alignment horizontal="left" vertical="center"/>
    </xf>
    <xf numFmtId="0" fontId="33" fillId="3" borderId="21" xfId="1" applyFont="1" applyFill="1" applyBorder="1" applyAlignment="1" applyProtection="1">
      <alignment horizontal="left" vertical="center"/>
    </xf>
    <xf numFmtId="0" fontId="85" fillId="3" borderId="0" xfId="1" applyFont="1" applyFill="1" applyBorder="1" applyAlignment="1" applyProtection="1">
      <alignment vertical="center"/>
    </xf>
    <xf numFmtId="0" fontId="86" fillId="3" borderId="0" xfId="1" applyFont="1" applyFill="1" applyBorder="1" applyAlignment="1" applyProtection="1">
      <alignment vertical="center"/>
    </xf>
    <xf numFmtId="0" fontId="57" fillId="0" borderId="0" xfId="1" applyFont="1" applyFill="1" applyBorder="1" applyAlignment="1" applyProtection="1">
      <alignment vertical="center"/>
    </xf>
    <xf numFmtId="0" fontId="49" fillId="3" borderId="21" xfId="1" applyFont="1" applyFill="1" applyBorder="1" applyAlignment="1" applyProtection="1">
      <alignment horizontal="center" vertical="center"/>
    </xf>
    <xf numFmtId="0" fontId="66" fillId="0" borderId="0" xfId="1" applyFont="1" applyFill="1" applyBorder="1" applyAlignment="1" applyProtection="1">
      <alignment horizontal="left" vertical="center"/>
    </xf>
    <xf numFmtId="1" fontId="49" fillId="3" borderId="21" xfId="1" applyNumberFormat="1" applyFont="1" applyFill="1" applyBorder="1" applyAlignment="1" applyProtection="1">
      <alignment horizontal="center" vertical="center"/>
    </xf>
    <xf numFmtId="0" fontId="49" fillId="0" borderId="0" xfId="1" applyFont="1" applyBorder="1" applyAlignment="1" applyProtection="1">
      <alignment vertical="center"/>
    </xf>
    <xf numFmtId="0" fontId="87" fillId="0" borderId="0" xfId="1" applyFont="1" applyFill="1" applyBorder="1" applyAlignment="1" applyProtection="1">
      <alignment horizontal="left" vertical="center"/>
    </xf>
    <xf numFmtId="9" fontId="49" fillId="0" borderId="0" xfId="2" applyFont="1" applyBorder="1" applyAlignment="1" applyProtection="1">
      <alignment vertical="center"/>
    </xf>
    <xf numFmtId="0" fontId="85" fillId="2" borderId="22" xfId="1" applyFont="1" applyFill="1" applyBorder="1" applyAlignment="1" applyProtection="1">
      <alignment vertical="center"/>
    </xf>
    <xf numFmtId="0" fontId="85" fillId="2" borderId="0" xfId="1" applyFont="1" applyFill="1" applyAlignment="1" applyProtection="1">
      <alignment vertical="center"/>
    </xf>
    <xf numFmtId="0" fontId="57" fillId="2" borderId="0" xfId="1" applyFont="1" applyFill="1" applyAlignment="1" applyProtection="1">
      <alignment vertical="center"/>
    </xf>
    <xf numFmtId="0" fontId="33" fillId="8" borderId="21" xfId="1" applyFont="1" applyFill="1" applyBorder="1" applyAlignment="1" applyProtection="1">
      <alignment vertical="center"/>
    </xf>
    <xf numFmtId="0" fontId="49" fillId="8" borderId="0" xfId="1" applyFont="1" applyFill="1" applyBorder="1" applyAlignment="1" applyProtection="1">
      <alignment vertical="center"/>
    </xf>
    <xf numFmtId="0" fontId="66" fillId="8" borderId="0" xfId="1" applyFont="1" applyFill="1" applyBorder="1" applyAlignment="1" applyProtection="1">
      <alignment vertical="center"/>
    </xf>
    <xf numFmtId="0" fontId="85" fillId="0" borderId="22" xfId="1" applyFont="1" applyFill="1" applyBorder="1" applyAlignment="1" applyProtection="1">
      <alignment vertical="center"/>
    </xf>
    <xf numFmtId="0" fontId="49" fillId="8" borderId="21" xfId="1" applyFont="1" applyFill="1" applyBorder="1" applyAlignment="1" applyProtection="1">
      <alignment horizontal="center" vertical="center"/>
    </xf>
    <xf numFmtId="0" fontId="66" fillId="0" borderId="0" xfId="1" applyFont="1" applyFill="1" applyBorder="1" applyAlignment="1" applyProtection="1">
      <alignment vertical="center"/>
    </xf>
    <xf numFmtId="0" fontId="84" fillId="0" borderId="0" xfId="1" applyFont="1" applyFill="1" applyBorder="1" applyAlignment="1" applyProtection="1">
      <alignment vertical="center"/>
    </xf>
    <xf numFmtId="0" fontId="84" fillId="0" borderId="0" xfId="1" applyFont="1" applyFill="1" applyBorder="1" applyAlignment="1" applyProtection="1">
      <alignment horizontal="left" vertical="center"/>
    </xf>
    <xf numFmtId="0" fontId="85" fillId="0" borderId="0" xfId="1" applyFont="1" applyFill="1" applyAlignment="1" applyProtection="1">
      <alignment vertical="center"/>
    </xf>
    <xf numFmtId="0" fontId="93" fillId="8" borderId="21" xfId="1" applyFont="1" applyFill="1" applyBorder="1" applyAlignment="1" applyProtection="1">
      <alignment horizontal="center" vertical="center"/>
    </xf>
    <xf numFmtId="0" fontId="33" fillId="5" borderId="21" xfId="1" applyFont="1" applyFill="1" applyBorder="1" applyAlignment="1" applyProtection="1">
      <alignment vertical="center"/>
    </xf>
    <xf numFmtId="0" fontId="33" fillId="5" borderId="0" xfId="1" applyFont="1" applyFill="1" applyBorder="1" applyAlignment="1" applyProtection="1">
      <alignment vertical="center"/>
    </xf>
    <xf numFmtId="0" fontId="66" fillId="5" borderId="0" xfId="1" applyFont="1" applyFill="1" applyBorder="1" applyAlignment="1" applyProtection="1">
      <alignment vertical="center"/>
    </xf>
    <xf numFmtId="0" fontId="85" fillId="5" borderId="21" xfId="1" applyFont="1" applyFill="1" applyBorder="1" applyAlignment="1" applyProtection="1">
      <alignment vertical="center"/>
    </xf>
    <xf numFmtId="0" fontId="49" fillId="5" borderId="21" xfId="1" applyFont="1" applyFill="1" applyBorder="1" applyAlignment="1" applyProtection="1">
      <alignment horizontal="center" vertical="center"/>
    </xf>
    <xf numFmtId="0" fontId="87" fillId="0" borderId="0" xfId="1" applyFont="1" applyFill="1" applyBorder="1" applyAlignment="1" applyProtection="1">
      <alignment vertical="center"/>
    </xf>
    <xf numFmtId="0" fontId="49" fillId="9" borderId="21" xfId="1" applyFont="1" applyFill="1" applyBorder="1" applyAlignment="1" applyProtection="1">
      <alignment horizontal="center" vertical="center"/>
    </xf>
    <xf numFmtId="0" fontId="93" fillId="5" borderId="21" xfId="1" applyFont="1" applyFill="1" applyBorder="1" applyAlignment="1" applyProtection="1">
      <alignment horizontal="center" vertical="center"/>
    </xf>
    <xf numFmtId="0" fontId="93" fillId="0" borderId="21" xfId="1" applyFont="1" applyFill="1" applyBorder="1" applyAlignment="1" applyProtection="1">
      <alignment horizontal="center" vertical="center"/>
    </xf>
    <xf numFmtId="0" fontId="33" fillId="6" borderId="21" xfId="1" applyFont="1" applyFill="1" applyBorder="1" applyAlignment="1" applyProtection="1">
      <alignment vertical="center"/>
    </xf>
    <xf numFmtId="0" fontId="49" fillId="6" borderId="0" xfId="1" applyFont="1" applyFill="1" applyBorder="1" applyAlignment="1" applyProtection="1">
      <alignment vertical="center"/>
    </xf>
    <xf numFmtId="0" fontId="85" fillId="6" borderId="21" xfId="1" applyFont="1" applyFill="1" applyBorder="1" applyAlignment="1" applyProtection="1">
      <alignment horizontal="center" vertical="center"/>
    </xf>
    <xf numFmtId="0" fontId="49" fillId="6" borderId="21" xfId="1" applyFont="1" applyFill="1" applyBorder="1" applyAlignment="1" applyProtection="1">
      <alignment horizontal="center" vertical="center"/>
    </xf>
    <xf numFmtId="0" fontId="66" fillId="0" borderId="21" xfId="1" applyFont="1" applyFill="1" applyBorder="1" applyAlignment="1" applyProtection="1">
      <alignment vertical="center"/>
    </xf>
    <xf numFmtId="0" fontId="87" fillId="0" borderId="22" xfId="0" applyFont="1" applyBorder="1" applyAlignment="1" applyProtection="1">
      <alignment horizontal="center" vertical="center"/>
    </xf>
    <xf numFmtId="0" fontId="66" fillId="0" borderId="0" xfId="1" applyFont="1" applyBorder="1" applyAlignment="1" applyProtection="1">
      <alignment horizontal="center" vertical="center"/>
    </xf>
    <xf numFmtId="0" fontId="87" fillId="0" borderId="0" xfId="0" applyFont="1" applyBorder="1" applyAlignment="1" applyProtection="1">
      <alignment horizontal="center" vertical="center"/>
    </xf>
    <xf numFmtId="0" fontId="66" fillId="0" borderId="0" xfId="1" applyFont="1" applyFill="1" applyBorder="1" applyAlignment="1" applyProtection="1">
      <alignment horizontal="center" vertical="center" wrapText="1"/>
      <protection locked="0"/>
    </xf>
    <xf numFmtId="0" fontId="64" fillId="0" borderId="55" xfId="1" applyFont="1" applyBorder="1" applyAlignment="1" applyProtection="1">
      <alignment horizontal="center" vertical="center"/>
    </xf>
    <xf numFmtId="0" fontId="94" fillId="0" borderId="22" xfId="1" applyFont="1" applyBorder="1" applyAlignment="1" applyProtection="1">
      <alignment vertical="center" wrapText="1"/>
    </xf>
    <xf numFmtId="0" fontId="57" fillId="0" borderId="24" xfId="1" applyFont="1" applyBorder="1" applyAlignment="1" applyProtection="1">
      <alignment vertical="center"/>
    </xf>
    <xf numFmtId="0" fontId="85" fillId="0" borderId="25" xfId="1" applyFont="1" applyBorder="1" applyAlignment="1" applyProtection="1">
      <alignment vertical="center"/>
    </xf>
    <xf numFmtId="0" fontId="57" fillId="0" borderId="25" xfId="1" applyFont="1" applyBorder="1" applyAlignment="1" applyProtection="1">
      <alignment vertical="center"/>
    </xf>
    <xf numFmtId="0" fontId="57" fillId="0" borderId="26" xfId="1" applyFont="1" applyBorder="1" applyAlignment="1" applyProtection="1">
      <alignment vertical="center"/>
    </xf>
    <xf numFmtId="0" fontId="85" fillId="0" borderId="0" xfId="1" applyFont="1" applyAlignment="1" applyProtection="1">
      <alignment vertical="center"/>
    </xf>
    <xf numFmtId="0" fontId="95" fillId="0" borderId="0" xfId="1" applyFont="1" applyAlignment="1" applyProtection="1">
      <alignment vertical="center"/>
    </xf>
    <xf numFmtId="0" fontId="87" fillId="0" borderId="21" xfId="0" applyFont="1" applyBorder="1" applyProtection="1"/>
    <xf numFmtId="0" fontId="0" fillId="0" borderId="0" xfId="0" applyBorder="1" applyAlignment="1">
      <alignment wrapText="1"/>
    </xf>
    <xf numFmtId="0" fontId="42" fillId="0" borderId="0" xfId="1" applyFont="1" applyFill="1" applyBorder="1" applyAlignment="1" applyProtection="1">
      <alignment vertical="center"/>
    </xf>
    <xf numFmtId="0" fontId="0" fillId="16" borderId="1" xfId="0" applyFill="1" applyBorder="1" applyAlignment="1">
      <alignment horizontal="center" vertical="center" wrapText="1"/>
    </xf>
    <xf numFmtId="0" fontId="0" fillId="0" borderId="1" xfId="0" applyFill="1" applyBorder="1" applyAlignment="1">
      <alignment horizontal="center" vertical="center" wrapText="1"/>
    </xf>
    <xf numFmtId="0" fontId="71" fillId="0" borderId="0" xfId="1" applyFont="1" applyFill="1" applyBorder="1" applyAlignment="1" applyProtection="1">
      <alignment vertical="center"/>
    </xf>
    <xf numFmtId="0" fontId="41" fillId="0" borderId="74" xfId="1" applyFont="1" applyFill="1" applyBorder="1" applyAlignment="1" applyProtection="1">
      <alignment vertical="center"/>
    </xf>
    <xf numFmtId="0" fontId="17" fillId="16"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17" fillId="10" borderId="1" xfId="0" applyFont="1" applyFill="1" applyBorder="1" applyAlignment="1" applyProtection="1">
      <alignment horizontal="center" vertical="center" wrapText="1"/>
    </xf>
    <xf numFmtId="0" fontId="28" fillId="10" borderId="1" xfId="0" applyFont="1" applyFill="1" applyBorder="1" applyAlignment="1" applyProtection="1"/>
    <xf numFmtId="0" fontId="17" fillId="19" borderId="0" xfId="0" applyFont="1" applyFill="1" applyBorder="1" applyAlignment="1">
      <alignment horizontal="center" vertical="center" wrapText="1"/>
    </xf>
    <xf numFmtId="0" fontId="97" fillId="16" borderId="1" xfId="0" applyFont="1" applyFill="1" applyBorder="1" applyAlignment="1" applyProtection="1">
      <alignment horizontal="center" vertical="center" wrapText="1"/>
    </xf>
    <xf numFmtId="0" fontId="43" fillId="0" borderId="55" xfId="1" applyFont="1" applyFill="1" applyBorder="1" applyAlignment="1" applyProtection="1">
      <alignment horizontal="center" vertical="center"/>
      <protection locked="0"/>
    </xf>
    <xf numFmtId="0" fontId="43" fillId="0" borderId="56" xfId="1" applyFont="1" applyFill="1" applyBorder="1" applyAlignment="1" applyProtection="1">
      <alignment horizontal="center" vertical="center"/>
      <protection locked="0"/>
    </xf>
    <xf numFmtId="0" fontId="43" fillId="0" borderId="57" xfId="1" applyFont="1" applyFill="1" applyBorder="1" applyAlignment="1" applyProtection="1">
      <alignment horizontal="center" vertical="center"/>
      <protection locked="0"/>
    </xf>
    <xf numFmtId="0" fontId="43" fillId="0" borderId="58" xfId="1" applyFont="1" applyFill="1" applyBorder="1" applyAlignment="1" applyProtection="1">
      <alignment horizontal="center" vertical="center"/>
      <protection locked="0"/>
    </xf>
    <xf numFmtId="0" fontId="43" fillId="0" borderId="59" xfId="1" applyFont="1" applyFill="1" applyBorder="1" applyAlignment="1" applyProtection="1">
      <alignment horizontal="center" vertical="center"/>
      <protection locked="0"/>
    </xf>
    <xf numFmtId="0" fontId="44" fillId="0" borderId="59" xfId="1" applyFont="1" applyFill="1" applyBorder="1" applyAlignment="1" applyProtection="1">
      <alignment horizontal="center" vertical="center"/>
      <protection locked="0"/>
    </xf>
    <xf numFmtId="0" fontId="36" fillId="0" borderId="55" xfId="1" applyFont="1" applyFill="1" applyBorder="1" applyAlignment="1" applyProtection="1">
      <alignment horizontal="center" vertical="center"/>
      <protection locked="0"/>
    </xf>
    <xf numFmtId="0" fontId="58" fillId="0" borderId="0" xfId="1" applyFont="1" applyFill="1" applyBorder="1" applyAlignment="1" applyProtection="1">
      <alignment horizontal="left" vertical="center" wrapText="1"/>
    </xf>
    <xf numFmtId="0" fontId="51" fillId="0" borderId="0" xfId="1" applyFont="1" applyBorder="1" applyAlignment="1" applyProtection="1">
      <alignment horizontal="center" vertical="center"/>
    </xf>
    <xf numFmtId="0" fontId="58" fillId="0" borderId="0" xfId="1" applyFont="1" applyFill="1" applyBorder="1" applyAlignment="1" applyProtection="1">
      <alignment horizontal="left" vertical="center" wrapText="1"/>
    </xf>
    <xf numFmtId="1" fontId="43" fillId="0" borderId="56" xfId="1" applyNumberFormat="1" applyFont="1" applyFill="1" applyBorder="1" applyAlignment="1" applyProtection="1">
      <alignment horizontal="center" vertical="center"/>
      <protection locked="0"/>
    </xf>
    <xf numFmtId="0" fontId="86" fillId="0" borderId="0" xfId="1" applyFont="1" applyBorder="1" applyAlignment="1" applyProtection="1">
      <alignment horizontal="center" vertical="center"/>
    </xf>
    <xf numFmtId="9" fontId="86" fillId="0" borderId="0" xfId="1" applyNumberFormat="1" applyFont="1" applyBorder="1" applyAlignment="1" applyProtection="1">
      <alignment horizontal="center" vertical="center"/>
    </xf>
    <xf numFmtId="9" fontId="86" fillId="0" borderId="0" xfId="2" applyFont="1" applyBorder="1" applyAlignment="1" applyProtection="1">
      <alignment horizontal="center" vertical="center"/>
    </xf>
    <xf numFmtId="0" fontId="86" fillId="0" borderId="0" xfId="1" applyFont="1" applyBorder="1" applyAlignment="1" applyProtection="1">
      <alignment vertical="center"/>
    </xf>
    <xf numFmtId="0" fontId="51" fillId="0" borderId="0" xfId="1" applyFont="1" applyFill="1" applyBorder="1" applyAlignment="1" applyProtection="1">
      <alignment vertical="center"/>
    </xf>
    <xf numFmtId="9" fontId="51" fillId="0" borderId="0" xfId="2" applyFont="1" applyFill="1" applyBorder="1" applyAlignment="1" applyProtection="1">
      <alignment vertical="center"/>
    </xf>
    <xf numFmtId="0" fontId="44" fillId="0" borderId="79" xfId="1" applyFont="1" applyBorder="1" applyAlignment="1" applyProtection="1">
      <alignment horizontal="center" vertical="center"/>
    </xf>
    <xf numFmtId="0" fontId="44" fillId="0" borderId="80" xfId="1" applyFont="1" applyBorder="1" applyAlignment="1" applyProtection="1">
      <alignment horizontal="center" vertical="center"/>
    </xf>
    <xf numFmtId="0" fontId="44" fillId="0" borderId="81" xfId="1" applyFont="1" applyBorder="1" applyAlignment="1" applyProtection="1">
      <alignment horizontal="center" vertical="center"/>
    </xf>
    <xf numFmtId="0" fontId="102" fillId="0" borderId="80" xfId="1" applyFont="1" applyBorder="1" applyAlignment="1" applyProtection="1">
      <alignment horizontal="center" vertical="center" wrapText="1"/>
    </xf>
    <xf numFmtId="0" fontId="33" fillId="3" borderId="0" xfId="1" applyFont="1" applyFill="1" applyBorder="1" applyAlignment="1" applyProtection="1">
      <alignment horizontal="center" vertical="center" wrapText="1"/>
    </xf>
    <xf numFmtId="0" fontId="68" fillId="23" borderId="0" xfId="1" applyFont="1" applyFill="1" applyBorder="1" applyAlignment="1" applyProtection="1">
      <alignment horizontal="center" vertical="center" wrapText="1"/>
    </xf>
    <xf numFmtId="0" fontId="86" fillId="2" borderId="0" xfId="1" applyFont="1" applyFill="1" applyBorder="1" applyAlignment="1" applyProtection="1">
      <alignment horizontal="center" vertical="center"/>
    </xf>
    <xf numFmtId="0" fontId="44" fillId="0" borderId="91" xfId="1" applyFont="1" applyBorder="1" applyAlignment="1" applyProtection="1">
      <alignment horizontal="center" vertical="center"/>
    </xf>
    <xf numFmtId="0" fontId="44" fillId="0" borderId="92" xfId="1" applyFont="1" applyBorder="1" applyAlignment="1" applyProtection="1">
      <alignment horizontal="center" vertical="center"/>
    </xf>
    <xf numFmtId="0" fontId="44" fillId="0" borderId="93" xfId="1" applyFont="1" applyBorder="1" applyAlignment="1" applyProtection="1">
      <alignment horizontal="center" vertical="center"/>
    </xf>
    <xf numFmtId="0" fontId="68" fillId="5" borderId="0" xfId="1" applyFont="1" applyFill="1" applyBorder="1" applyAlignment="1" applyProtection="1">
      <alignment horizontal="center" vertical="center" wrapText="1"/>
    </xf>
    <xf numFmtId="0" fontId="44" fillId="0" borderId="94" xfId="1" applyFont="1" applyBorder="1" applyAlignment="1" applyProtection="1">
      <alignment horizontal="center" vertical="center"/>
    </xf>
    <xf numFmtId="0" fontId="44" fillId="0" borderId="95" xfId="1" applyFont="1" applyBorder="1" applyAlignment="1" applyProtection="1">
      <alignment horizontal="center" vertical="center"/>
    </xf>
    <xf numFmtId="0" fontId="44" fillId="0" borderId="96" xfId="1" applyFont="1" applyBorder="1" applyAlignment="1" applyProtection="1">
      <alignment horizontal="center" vertical="center"/>
    </xf>
    <xf numFmtId="0" fontId="33" fillId="6" borderId="0" xfId="1" applyFont="1" applyFill="1" applyBorder="1" applyAlignment="1" applyProtection="1">
      <alignment horizontal="center" vertical="center" wrapText="1"/>
    </xf>
    <xf numFmtId="0" fontId="44" fillId="0" borderId="97" xfId="1" applyFont="1" applyBorder="1" applyAlignment="1" applyProtection="1">
      <alignment horizontal="center" vertical="center"/>
    </xf>
    <xf numFmtId="0" fontId="44" fillId="0" borderId="98" xfId="1" applyFont="1" applyBorder="1" applyAlignment="1" applyProtection="1">
      <alignment horizontal="center" vertical="center"/>
    </xf>
    <xf numFmtId="0" fontId="44" fillId="0" borderId="99" xfId="1" applyFont="1" applyBorder="1" applyAlignment="1" applyProtection="1">
      <alignment horizontal="center" vertical="center"/>
    </xf>
    <xf numFmtId="0" fontId="62" fillId="0" borderId="98" xfId="1" applyFont="1" applyBorder="1" applyAlignment="1" applyProtection="1">
      <alignment horizontal="center" vertical="center" wrapText="1"/>
    </xf>
    <xf numFmtId="0" fontId="62" fillId="0" borderId="99" xfId="1" applyFont="1" applyBorder="1" applyAlignment="1" applyProtection="1">
      <alignment horizontal="center" vertical="center" wrapText="1"/>
    </xf>
    <xf numFmtId="0" fontId="49" fillId="3" borderId="0" xfId="1" applyFont="1" applyFill="1" applyBorder="1" applyAlignment="1" applyProtection="1">
      <alignment horizontal="center" vertical="center" wrapText="1"/>
    </xf>
    <xf numFmtId="0" fontId="62" fillId="0" borderId="97" xfId="1" applyFont="1" applyBorder="1" applyAlignment="1" applyProtection="1">
      <alignment horizontal="center" vertical="center" wrapText="1"/>
    </xf>
    <xf numFmtId="0" fontId="49" fillId="6" borderId="0" xfId="1" applyFont="1" applyFill="1" applyBorder="1" applyAlignment="1" applyProtection="1">
      <alignment horizontal="center" vertical="center" wrapText="1"/>
    </xf>
    <xf numFmtId="0" fontId="85" fillId="5" borderId="0" xfId="1" applyFont="1" applyFill="1" applyBorder="1" applyAlignment="1" applyProtection="1">
      <alignment horizontal="center" vertical="center" wrapText="1"/>
    </xf>
    <xf numFmtId="0" fontId="85" fillId="23" borderId="0" xfId="1" applyFont="1" applyFill="1" applyBorder="1" applyAlignment="1" applyProtection="1">
      <alignment horizontal="center" vertical="center" wrapText="1"/>
    </xf>
    <xf numFmtId="0" fontId="6" fillId="3" borderId="0" xfId="0" applyFont="1" applyFill="1" applyAlignment="1">
      <alignment horizontal="center" vertical="center" wrapText="1"/>
    </xf>
    <xf numFmtId="0" fontId="36" fillId="0" borderId="0" xfId="1" applyFont="1" applyFill="1" applyBorder="1" applyAlignment="1" applyProtection="1">
      <alignment vertical="center"/>
      <protection locked="0"/>
    </xf>
    <xf numFmtId="0" fontId="58" fillId="0" borderId="0" xfId="1" applyFont="1" applyFill="1" applyBorder="1" applyAlignment="1" applyProtection="1">
      <alignment vertical="center" wrapText="1"/>
    </xf>
    <xf numFmtId="0" fontId="83" fillId="0" borderId="0" xfId="0" applyFont="1" applyBorder="1" applyAlignment="1" applyProtection="1">
      <alignment horizontal="center" vertical="center"/>
    </xf>
    <xf numFmtId="0" fontId="3" fillId="0" borderId="5" xfId="0" applyFont="1" applyBorder="1" applyAlignment="1">
      <alignment horizontal="center" vertical="center" wrapText="1"/>
    </xf>
    <xf numFmtId="0" fontId="3" fillId="0" borderId="65" xfId="0" applyFont="1" applyBorder="1" applyAlignment="1">
      <alignment horizontal="center" vertical="center" wrapText="1"/>
    </xf>
    <xf numFmtId="0" fontId="58" fillId="0" borderId="0" xfId="1" applyFont="1" applyFill="1" applyBorder="1" applyAlignment="1" applyProtection="1">
      <alignment horizontal="left" vertical="center" wrapText="1"/>
    </xf>
    <xf numFmtId="0" fontId="100" fillId="0" borderId="0" xfId="1" applyFont="1" applyBorder="1" applyAlignment="1" applyProtection="1">
      <alignment horizontal="center" vertical="center" wrapText="1"/>
    </xf>
    <xf numFmtId="0" fontId="44" fillId="0" borderId="100" xfId="1" applyFont="1" applyBorder="1" applyAlignment="1" applyProtection="1">
      <alignment vertical="center"/>
    </xf>
    <xf numFmtId="0" fontId="18" fillId="0" borderId="1" xfId="0" applyFont="1" applyBorder="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0" borderId="0" xfId="0" applyFont="1" applyFill="1" applyBorder="1" applyAlignment="1">
      <alignment horizontal="center" vertical="center" wrapText="1"/>
    </xf>
    <xf numFmtId="0" fontId="6" fillId="7"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 xfId="0" applyFont="1" applyBorder="1" applyAlignment="1">
      <alignment horizontal="center" vertical="center" wrapText="1"/>
    </xf>
    <xf numFmtId="0" fontId="30" fillId="0" borderId="0" xfId="0"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4" xfId="0" applyFont="1" applyBorder="1" applyAlignment="1">
      <alignment horizontal="center" vertical="center" wrapText="1"/>
    </xf>
    <xf numFmtId="0" fontId="5" fillId="4"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94" fillId="0" borderId="21" xfId="1" applyFont="1" applyBorder="1" applyAlignment="1" applyProtection="1">
      <alignment horizontal="center" vertical="center" wrapText="1"/>
    </xf>
    <xf numFmtId="0" fontId="94" fillId="0" borderId="0" xfId="1" applyFont="1" applyBorder="1" applyAlignment="1" applyProtection="1">
      <alignment horizontal="center" vertical="center" wrapText="1"/>
    </xf>
    <xf numFmtId="0" fontId="85" fillId="10" borderId="21" xfId="1" applyFont="1" applyFill="1" applyBorder="1" applyAlignment="1" applyProtection="1">
      <alignment horizontal="center" vertical="center" wrapText="1"/>
      <protection locked="0"/>
    </xf>
    <xf numFmtId="0" fontId="85" fillId="10" borderId="0" xfId="1" applyFont="1" applyFill="1" applyBorder="1" applyAlignment="1" applyProtection="1">
      <alignment horizontal="center" vertical="center" wrapText="1"/>
      <protection locked="0"/>
    </xf>
    <xf numFmtId="0" fontId="66" fillId="10" borderId="21" xfId="1" applyFont="1" applyFill="1" applyBorder="1" applyAlignment="1" applyProtection="1">
      <alignment horizontal="center" vertical="center" wrapText="1"/>
      <protection locked="0"/>
    </xf>
    <xf numFmtId="0" fontId="66" fillId="10" borderId="0" xfId="1" applyFont="1" applyFill="1" applyBorder="1" applyAlignment="1" applyProtection="1">
      <alignment horizontal="center" vertical="center" wrapText="1"/>
      <protection locked="0"/>
    </xf>
    <xf numFmtId="0" fontId="66" fillId="10" borderId="0" xfId="1" applyFont="1" applyFill="1" applyBorder="1" applyAlignment="1" applyProtection="1">
      <alignment horizontal="center" vertical="center"/>
      <protection locked="0"/>
    </xf>
    <xf numFmtId="0" fontId="85" fillId="0" borderId="0" xfId="1" applyFont="1" applyFill="1" applyBorder="1" applyAlignment="1" applyProtection="1">
      <alignment horizontal="left" vertical="center" wrapText="1"/>
    </xf>
    <xf numFmtId="0" fontId="85" fillId="14" borderId="0" xfId="1" applyFont="1" applyFill="1" applyBorder="1" applyAlignment="1" applyProtection="1">
      <alignment horizontal="center" vertical="center"/>
      <protection locked="0"/>
    </xf>
    <xf numFmtId="0" fontId="49" fillId="6" borderId="0" xfId="1" applyFont="1" applyFill="1" applyBorder="1" applyAlignment="1" applyProtection="1">
      <alignment horizontal="center" vertical="center"/>
    </xf>
    <xf numFmtId="0" fontId="87" fillId="0" borderId="0" xfId="1" applyFont="1" applyFill="1" applyBorder="1" applyAlignment="1" applyProtection="1">
      <alignment horizontal="left" vertical="center" wrapText="1"/>
    </xf>
    <xf numFmtId="0" fontId="85" fillId="12" borderId="0" xfId="1" applyFont="1" applyFill="1" applyBorder="1" applyAlignment="1" applyProtection="1">
      <alignment horizontal="center" vertical="center"/>
      <protection locked="0"/>
    </xf>
    <xf numFmtId="0" fontId="100" fillId="0" borderId="0" xfId="1" applyFont="1" applyBorder="1" applyAlignment="1" applyProtection="1">
      <alignment horizontal="center" vertical="center" wrapText="1"/>
    </xf>
    <xf numFmtId="0" fontId="44" fillId="0" borderId="82" xfId="1" applyFont="1" applyBorder="1" applyAlignment="1" applyProtection="1">
      <alignment horizontal="center" vertical="center"/>
    </xf>
    <xf numFmtId="0" fontId="44" fillId="0" borderId="85" xfId="1" applyFont="1" applyBorder="1" applyAlignment="1" applyProtection="1">
      <alignment horizontal="center" vertical="center"/>
    </xf>
    <xf numFmtId="0" fontId="44" fillId="0" borderId="88" xfId="1" applyFont="1" applyBorder="1" applyAlignment="1" applyProtection="1">
      <alignment horizontal="center" vertical="center"/>
    </xf>
    <xf numFmtId="0" fontId="44" fillId="0" borderId="83" xfId="1" applyFont="1" applyBorder="1" applyAlignment="1" applyProtection="1">
      <alignment horizontal="center" vertical="center"/>
    </xf>
    <xf numFmtId="0" fontId="44" fillId="0" borderId="86" xfId="1" applyFont="1" applyBorder="1" applyAlignment="1" applyProtection="1">
      <alignment horizontal="center" vertical="center"/>
    </xf>
    <xf numFmtId="0" fontId="44" fillId="0" borderId="89" xfId="1" applyFont="1" applyBorder="1" applyAlignment="1" applyProtection="1">
      <alignment horizontal="center" vertical="center"/>
    </xf>
    <xf numFmtId="0" fontId="44" fillId="0" borderId="84" xfId="1" applyFont="1" applyBorder="1" applyAlignment="1" applyProtection="1">
      <alignment horizontal="center" vertical="center"/>
    </xf>
    <xf numFmtId="0" fontId="44" fillId="0" borderId="87" xfId="1" applyFont="1" applyBorder="1" applyAlignment="1" applyProtection="1">
      <alignment horizontal="center" vertical="center"/>
    </xf>
    <xf numFmtId="0" fontId="44" fillId="0" borderId="90" xfId="1" applyFont="1" applyBorder="1" applyAlignment="1" applyProtection="1">
      <alignment horizontal="center" vertical="center"/>
    </xf>
    <xf numFmtId="0" fontId="49" fillId="3" borderId="2" xfId="1" applyFont="1" applyFill="1" applyBorder="1" applyAlignment="1" applyProtection="1">
      <alignment horizontal="center" vertical="center"/>
    </xf>
    <xf numFmtId="0" fontId="49" fillId="3" borderId="0" xfId="1" applyFont="1" applyFill="1" applyBorder="1" applyAlignment="1" applyProtection="1">
      <alignment horizontal="center" vertical="center"/>
    </xf>
    <xf numFmtId="0" fontId="85" fillId="11" borderId="0" xfId="1" applyFont="1" applyFill="1" applyBorder="1" applyAlignment="1" applyProtection="1">
      <alignment horizontal="center" vertical="center"/>
      <protection locked="0"/>
    </xf>
    <xf numFmtId="0" fontId="87" fillId="0" borderId="0" xfId="1" applyFont="1" applyFill="1" applyBorder="1" applyAlignment="1" applyProtection="1">
      <alignment horizontal="left" vertical="center"/>
    </xf>
    <xf numFmtId="0" fontId="85" fillId="8" borderId="0" xfId="1" applyFont="1" applyFill="1" applyBorder="1" applyAlignment="1" applyProtection="1">
      <alignment horizontal="center" vertical="center"/>
    </xf>
    <xf numFmtId="0" fontId="85" fillId="13" borderId="0" xfId="1" applyFont="1" applyFill="1" applyBorder="1" applyAlignment="1" applyProtection="1">
      <alignment horizontal="center" vertical="center"/>
      <protection locked="0"/>
    </xf>
    <xf numFmtId="0" fontId="85" fillId="5" borderId="0" xfId="1" applyFont="1" applyFill="1" applyBorder="1" applyAlignment="1" applyProtection="1">
      <alignment horizontal="center" vertical="center"/>
    </xf>
    <xf numFmtId="0" fontId="66" fillId="0" borderId="0" xfId="1" applyFont="1" applyFill="1" applyBorder="1" applyAlignment="1" applyProtection="1">
      <alignment horizontal="center" vertical="center" wrapText="1"/>
    </xf>
    <xf numFmtId="0" fontId="66" fillId="10" borderId="18" xfId="1" applyFont="1" applyFill="1" applyBorder="1" applyAlignment="1" applyProtection="1">
      <alignment horizontal="center" vertical="center" wrapText="1"/>
    </xf>
    <xf numFmtId="0" fontId="66" fillId="10" borderId="19" xfId="1" applyFont="1" applyFill="1" applyBorder="1" applyAlignment="1" applyProtection="1">
      <alignment horizontal="center" vertical="center" wrapText="1"/>
    </xf>
    <xf numFmtId="0" fontId="66" fillId="0" borderId="52" xfId="1" applyFont="1" applyFill="1" applyBorder="1" applyAlignment="1" applyProtection="1">
      <alignment horizontal="center" vertical="center" wrapText="1"/>
    </xf>
    <xf numFmtId="0" fontId="66" fillId="0" borderId="53" xfId="1" applyFont="1" applyFill="1" applyBorder="1" applyAlignment="1" applyProtection="1">
      <alignment horizontal="center" vertical="center" wrapText="1"/>
    </xf>
    <xf numFmtId="0" fontId="66" fillId="0" borderId="54" xfId="1" applyFont="1" applyFill="1" applyBorder="1" applyAlignment="1" applyProtection="1">
      <alignment horizontal="center" vertical="center" wrapText="1"/>
    </xf>
    <xf numFmtId="0" fontId="91" fillId="0" borderId="0" xfId="1" applyFont="1" applyFill="1" applyBorder="1" applyAlignment="1" applyProtection="1">
      <alignment horizontal="left" vertical="center" wrapText="1"/>
    </xf>
    <xf numFmtId="0" fontId="66" fillId="0" borderId="21" xfId="1" applyFont="1" applyBorder="1" applyAlignment="1" applyProtection="1">
      <alignment horizontal="center" vertical="center"/>
    </xf>
    <xf numFmtId="0" fontId="66" fillId="0" borderId="73" xfId="1" applyFont="1" applyBorder="1" applyAlignment="1" applyProtection="1">
      <alignment horizontal="center" vertical="center"/>
    </xf>
    <xf numFmtId="0" fontId="67" fillId="0" borderId="52" xfId="1" applyFont="1" applyFill="1" applyBorder="1" applyAlignment="1" applyProtection="1">
      <alignment horizontal="center" vertical="center"/>
      <protection locked="0"/>
    </xf>
    <xf numFmtId="0" fontId="67" fillId="0" borderId="53" xfId="1" applyFont="1" applyFill="1" applyBorder="1" applyAlignment="1" applyProtection="1">
      <alignment horizontal="center" vertical="center"/>
      <protection locked="0"/>
    </xf>
    <xf numFmtId="0" fontId="67" fillId="0" borderId="54" xfId="1" applyFont="1" applyFill="1" applyBorder="1" applyAlignment="1" applyProtection="1">
      <alignment horizontal="center" vertical="center"/>
      <protection locked="0"/>
    </xf>
    <xf numFmtId="0" fontId="66" fillId="0" borderId="74" xfId="1" applyFont="1" applyFill="1" applyBorder="1" applyAlignment="1" applyProtection="1">
      <alignment horizontal="center" vertical="center"/>
      <protection locked="0"/>
    </xf>
    <xf numFmtId="0" fontId="66" fillId="0" borderId="73" xfId="1" applyFont="1" applyFill="1" applyBorder="1" applyAlignment="1" applyProtection="1">
      <alignment horizontal="center" vertical="center"/>
      <protection locked="0"/>
    </xf>
    <xf numFmtId="0" fontId="66" fillId="0" borderId="52" xfId="1" applyFont="1" applyFill="1" applyBorder="1" applyAlignment="1" applyProtection="1">
      <alignment horizontal="center" vertical="center"/>
      <protection locked="0"/>
    </xf>
    <xf numFmtId="0" fontId="66" fillId="0" borderId="53" xfId="1" applyFont="1" applyFill="1" applyBorder="1" applyAlignment="1" applyProtection="1">
      <alignment horizontal="center" vertical="center"/>
      <protection locked="0"/>
    </xf>
    <xf numFmtId="0" fontId="66" fillId="0" borderId="62" xfId="1" applyFont="1" applyFill="1" applyBorder="1" applyAlignment="1" applyProtection="1">
      <alignment horizontal="center" vertical="center"/>
      <protection locked="0"/>
    </xf>
    <xf numFmtId="0" fontId="67" fillId="0" borderId="39" xfId="1" applyFont="1" applyFill="1" applyBorder="1" applyAlignment="1" applyProtection="1">
      <alignment horizontal="center" vertical="center"/>
      <protection locked="0"/>
    </xf>
    <xf numFmtId="0" fontId="67" fillId="0" borderId="40" xfId="1" applyFont="1" applyFill="1" applyBorder="1" applyAlignment="1" applyProtection="1">
      <alignment horizontal="center" vertical="center"/>
      <protection locked="0"/>
    </xf>
    <xf numFmtId="0" fontId="36" fillId="0" borderId="39" xfId="1" applyFont="1" applyFill="1" applyBorder="1" applyAlignment="1" applyProtection="1">
      <alignment horizontal="center" vertical="center"/>
      <protection locked="0"/>
    </xf>
    <xf numFmtId="0" fontId="36" fillId="0" borderId="40" xfId="1" applyFont="1" applyFill="1" applyBorder="1" applyAlignment="1" applyProtection="1">
      <alignment horizontal="center" vertical="center"/>
      <protection locked="0"/>
    </xf>
    <xf numFmtId="0" fontId="43" fillId="0" borderId="0" xfId="1" applyFont="1" applyFill="1" applyBorder="1" applyAlignment="1" applyProtection="1">
      <alignment horizontal="left" vertical="center"/>
    </xf>
    <xf numFmtId="0" fontId="58" fillId="0" borderId="0" xfId="1" applyFont="1" applyFill="1" applyBorder="1" applyAlignment="1" applyProtection="1">
      <alignment horizontal="left" vertical="center" wrapText="1"/>
    </xf>
    <xf numFmtId="0" fontId="39" fillId="0" borderId="39" xfId="1" applyFont="1" applyBorder="1" applyAlignment="1" applyProtection="1">
      <alignment horizontal="center" vertical="center"/>
      <protection locked="0"/>
    </xf>
    <xf numFmtId="0" fontId="39" fillId="0" borderId="41" xfId="1" applyFont="1" applyBorder="1" applyAlignment="1" applyProtection="1">
      <alignment horizontal="center" vertical="center"/>
      <protection locked="0"/>
    </xf>
    <xf numFmtId="0" fontId="39" fillId="0" borderId="40" xfId="1" applyFont="1" applyBorder="1" applyAlignment="1" applyProtection="1">
      <alignment horizontal="center" vertical="center"/>
      <protection locked="0"/>
    </xf>
    <xf numFmtId="0" fontId="52" fillId="0" borderId="0" xfId="1" applyFont="1" applyFill="1" applyBorder="1" applyAlignment="1" applyProtection="1">
      <alignment horizontal="right" vertical="center"/>
    </xf>
    <xf numFmtId="0" fontId="52" fillId="0" borderId="42" xfId="1" applyFont="1" applyFill="1" applyBorder="1" applyAlignment="1" applyProtection="1">
      <alignment horizontal="right" vertical="center"/>
    </xf>
    <xf numFmtId="0" fontId="52" fillId="0" borderId="71" xfId="1" applyFont="1" applyFill="1" applyBorder="1" applyAlignment="1" applyProtection="1">
      <alignment horizontal="right" vertical="center" wrapText="1"/>
    </xf>
    <xf numFmtId="0" fontId="52" fillId="0" borderId="0" xfId="1" applyFont="1" applyFill="1" applyBorder="1" applyAlignment="1" applyProtection="1">
      <alignment horizontal="right" vertical="center" wrapText="1"/>
    </xf>
    <xf numFmtId="0" fontId="52" fillId="0" borderId="42" xfId="1" applyFont="1" applyFill="1" applyBorder="1" applyAlignment="1" applyProtection="1">
      <alignment horizontal="right" vertical="center" wrapText="1"/>
    </xf>
    <xf numFmtId="0" fontId="54" fillId="0" borderId="0" xfId="1" applyFont="1" applyFill="1" applyBorder="1" applyAlignment="1" applyProtection="1">
      <alignment horizontal="left" vertical="center"/>
    </xf>
    <xf numFmtId="0" fontId="54" fillId="0" borderId="0" xfId="1" applyFont="1" applyFill="1" applyBorder="1" applyAlignment="1" applyProtection="1">
      <alignment horizontal="left" vertical="center" wrapText="1"/>
    </xf>
    <xf numFmtId="0" fontId="54" fillId="0" borderId="69" xfId="1" applyFont="1" applyFill="1" applyBorder="1" applyAlignment="1" applyProtection="1">
      <alignment horizontal="left" vertical="center" wrapText="1"/>
    </xf>
    <xf numFmtId="0" fontId="62" fillId="0" borderId="45" xfId="1" applyFont="1" applyBorder="1" applyAlignment="1" applyProtection="1">
      <alignment horizontal="center" vertical="center"/>
      <protection locked="0"/>
    </xf>
    <xf numFmtId="0" fontId="62" fillId="0" borderId="46" xfId="1" applyFont="1" applyBorder="1" applyAlignment="1" applyProtection="1">
      <alignment horizontal="center" vertical="center"/>
      <protection locked="0"/>
    </xf>
    <xf numFmtId="0" fontId="62" fillId="0" borderId="61" xfId="1" applyFont="1" applyBorder="1" applyAlignment="1" applyProtection="1">
      <alignment horizontal="center" vertical="center"/>
      <protection locked="0"/>
    </xf>
    <xf numFmtId="0" fontId="64" fillId="0" borderId="39" xfId="1" applyFont="1" applyBorder="1" applyAlignment="1" applyProtection="1">
      <alignment horizontal="center" vertical="center"/>
    </xf>
    <xf numFmtId="0" fontId="64" fillId="0" borderId="41" xfId="1" applyFont="1" applyBorder="1" applyAlignment="1" applyProtection="1">
      <alignment horizontal="center" vertical="center"/>
    </xf>
    <xf numFmtId="0" fontId="64" fillId="0" borderId="40" xfId="1" applyFont="1" applyBorder="1" applyAlignment="1" applyProtection="1">
      <alignment horizontal="center" vertical="center"/>
    </xf>
    <xf numFmtId="0" fontId="77" fillId="0" borderId="43" xfId="1" applyFont="1" applyBorder="1" applyAlignment="1" applyProtection="1">
      <alignment horizontal="center" vertical="top" wrapText="1"/>
    </xf>
    <xf numFmtId="0" fontId="77" fillId="0" borderId="44" xfId="1" applyFont="1" applyBorder="1" applyAlignment="1" applyProtection="1">
      <alignment horizontal="center" vertical="top" wrapText="1"/>
    </xf>
    <xf numFmtId="0" fontId="77" fillId="0" borderId="60" xfId="1" applyFont="1" applyBorder="1" applyAlignment="1" applyProtection="1">
      <alignment horizontal="center" vertical="top" wrapText="1"/>
    </xf>
    <xf numFmtId="0" fontId="101" fillId="0" borderId="0" xfId="1" applyFont="1" applyBorder="1" applyAlignment="1" applyProtection="1">
      <alignment horizontal="center" vertical="center" wrapText="1"/>
    </xf>
    <xf numFmtId="0" fontId="66" fillId="0" borderId="71" xfId="1" applyFont="1" applyFill="1" applyBorder="1" applyAlignment="1" applyProtection="1">
      <alignment horizontal="center" vertical="center" wrapText="1"/>
    </xf>
    <xf numFmtId="0" fontId="66" fillId="0" borderId="42" xfId="1" applyFont="1" applyFill="1" applyBorder="1" applyAlignment="1" applyProtection="1">
      <alignment horizontal="center" vertical="center" wrapText="1"/>
    </xf>
    <xf numFmtId="0" fontId="82" fillId="0" borderId="0" xfId="1" applyFont="1" applyBorder="1" applyAlignment="1" applyProtection="1">
      <alignment horizontal="center" vertical="center"/>
    </xf>
    <xf numFmtId="0" fontId="52" fillId="0" borderId="71" xfId="1" applyFont="1" applyFill="1" applyBorder="1" applyAlignment="1" applyProtection="1">
      <alignment horizontal="center" vertical="center"/>
    </xf>
    <xf numFmtId="0" fontId="52" fillId="0" borderId="0" xfId="1" applyFont="1" applyFill="1" applyBorder="1" applyAlignment="1" applyProtection="1">
      <alignment horizontal="center" vertical="center"/>
    </xf>
    <xf numFmtId="0" fontId="52" fillId="0" borderId="42" xfId="1" applyFont="1" applyFill="1" applyBorder="1" applyAlignment="1" applyProtection="1">
      <alignment horizontal="center" vertical="center"/>
    </xf>
    <xf numFmtId="0" fontId="40" fillId="0" borderId="71" xfId="1" applyFont="1" applyBorder="1" applyAlignment="1" applyProtection="1">
      <alignment horizontal="center" vertical="center"/>
    </xf>
    <xf numFmtId="0" fontId="40" fillId="0" borderId="42" xfId="1" applyFont="1" applyBorder="1" applyAlignment="1" applyProtection="1">
      <alignment horizontal="center" vertical="center"/>
    </xf>
    <xf numFmtId="0" fontId="40" fillId="0" borderId="0" xfId="1" applyFont="1" applyBorder="1" applyAlignment="1" applyProtection="1">
      <alignment horizontal="center" vertical="center"/>
    </xf>
    <xf numFmtId="0" fontId="58" fillId="0" borderId="0" xfId="1" applyFont="1" applyFill="1" applyBorder="1" applyAlignment="1" applyProtection="1">
      <alignment horizontal="center" vertical="center" wrapText="1"/>
    </xf>
    <xf numFmtId="0" fontId="50" fillId="3" borderId="0" xfId="1" applyFont="1" applyFill="1" applyBorder="1" applyAlignment="1" applyProtection="1">
      <alignment horizontal="center" vertical="center"/>
    </xf>
    <xf numFmtId="0" fontId="41" fillId="20" borderId="52" xfId="1" applyFont="1" applyFill="1" applyBorder="1" applyAlignment="1" applyProtection="1">
      <alignment horizontal="center" vertical="center"/>
    </xf>
    <xf numFmtId="0" fontId="41" fillId="20" borderId="53" xfId="1" applyFont="1" applyFill="1" applyBorder="1" applyAlignment="1" applyProtection="1">
      <alignment horizontal="center" vertical="center"/>
    </xf>
    <xf numFmtId="0" fontId="41" fillId="20" borderId="54" xfId="1" applyFont="1" applyFill="1" applyBorder="1" applyAlignment="1" applyProtection="1">
      <alignment horizontal="center" vertical="center"/>
    </xf>
    <xf numFmtId="0" fontId="36" fillId="0" borderId="0" xfId="1" applyFont="1" applyFill="1" applyBorder="1" applyAlignment="1" applyProtection="1">
      <alignment horizontal="center" vertical="center" wrapText="1"/>
    </xf>
    <xf numFmtId="0" fontId="36" fillId="0" borderId="0" xfId="1" applyFont="1" applyFill="1" applyBorder="1" applyAlignment="1" applyProtection="1">
      <alignment horizontal="center" vertical="center"/>
    </xf>
    <xf numFmtId="0" fontId="41" fillId="0" borderId="52" xfId="1" applyFont="1" applyFill="1" applyBorder="1" applyAlignment="1" applyProtection="1">
      <alignment horizontal="center" vertical="center"/>
      <protection locked="0"/>
    </xf>
    <xf numFmtId="0" fontId="41" fillId="0" borderId="53" xfId="1" applyFont="1" applyFill="1" applyBorder="1" applyAlignment="1" applyProtection="1">
      <alignment horizontal="center" vertical="center"/>
      <protection locked="0"/>
    </xf>
    <xf numFmtId="0" fontId="41" fillId="0" borderId="54" xfId="1" applyFont="1" applyFill="1" applyBorder="1" applyAlignment="1" applyProtection="1">
      <alignment horizontal="center" vertical="center"/>
      <protection locked="0"/>
    </xf>
    <xf numFmtId="0" fontId="43" fillId="0" borderId="39" xfId="1" applyFont="1" applyBorder="1" applyAlignment="1" applyProtection="1">
      <alignment horizontal="center" vertical="center"/>
      <protection locked="0"/>
    </xf>
    <xf numFmtId="0" fontId="43" fillId="0" borderId="41" xfId="1" applyFont="1" applyBorder="1" applyAlignment="1" applyProtection="1">
      <alignment horizontal="center" vertical="center"/>
      <protection locked="0"/>
    </xf>
    <xf numFmtId="0" fontId="43" fillId="0" borderId="40" xfId="1" applyFont="1" applyBorder="1" applyAlignment="1" applyProtection="1">
      <alignment horizontal="center" vertical="center"/>
      <protection locked="0"/>
    </xf>
    <xf numFmtId="49" fontId="43" fillId="0" borderId="39" xfId="1" applyNumberFormat="1" applyFont="1" applyBorder="1" applyAlignment="1" applyProtection="1">
      <alignment horizontal="center" vertical="center"/>
      <protection locked="0"/>
    </xf>
    <xf numFmtId="49" fontId="43" fillId="0" borderId="41" xfId="1" applyNumberFormat="1" applyFont="1" applyBorder="1" applyAlignment="1" applyProtection="1">
      <alignment horizontal="center" vertical="center"/>
      <protection locked="0"/>
    </xf>
    <xf numFmtId="49" fontId="43" fillId="0" borderId="40" xfId="1" applyNumberFormat="1" applyFont="1" applyBorder="1" applyAlignment="1" applyProtection="1">
      <alignment horizontal="center" vertical="center"/>
      <protection locked="0"/>
    </xf>
    <xf numFmtId="0" fontId="99" fillId="0" borderId="39" xfId="3" applyFont="1" applyBorder="1" applyAlignment="1" applyProtection="1">
      <alignment horizontal="center" vertical="center"/>
      <protection locked="0"/>
    </xf>
    <xf numFmtId="0" fontId="100" fillId="0" borderId="41" xfId="1" applyFont="1" applyBorder="1" applyAlignment="1" applyProtection="1">
      <alignment horizontal="center" vertical="center"/>
      <protection locked="0"/>
    </xf>
    <xf numFmtId="0" fontId="100" fillId="0" borderId="40" xfId="1" applyFont="1" applyBorder="1" applyAlignment="1" applyProtection="1">
      <alignment horizontal="center" vertical="center"/>
      <protection locked="0"/>
    </xf>
    <xf numFmtId="0" fontId="12" fillId="6" borderId="63" xfId="1" applyFont="1" applyFill="1" applyBorder="1" applyAlignment="1">
      <alignment horizontal="center" vertical="center"/>
    </xf>
    <xf numFmtId="0" fontId="12" fillId="6" borderId="23" xfId="1" applyFont="1" applyFill="1" applyBorder="1" applyAlignment="1">
      <alignment horizontal="center" vertical="center"/>
    </xf>
    <xf numFmtId="0" fontId="12" fillId="6" borderId="64" xfId="1" applyFont="1" applyFill="1" applyBorder="1" applyAlignment="1">
      <alignment horizontal="center" vertical="center"/>
    </xf>
    <xf numFmtId="0" fontId="11" fillId="5" borderId="63" xfId="1" applyFont="1" applyFill="1" applyBorder="1" applyAlignment="1">
      <alignment horizontal="center" vertical="center"/>
    </xf>
    <xf numFmtId="0" fontId="11" fillId="5" borderId="23" xfId="1" applyFont="1" applyFill="1" applyBorder="1" applyAlignment="1">
      <alignment horizontal="center" vertical="center"/>
    </xf>
    <xf numFmtId="0" fontId="11" fillId="5" borderId="64" xfId="1" applyFont="1" applyFill="1" applyBorder="1" applyAlignment="1">
      <alignment horizontal="center" vertical="center"/>
    </xf>
    <xf numFmtId="0" fontId="11" fillId="8" borderId="63" xfId="1" applyFont="1" applyFill="1" applyBorder="1" applyAlignment="1">
      <alignment horizontal="center" vertical="center"/>
    </xf>
    <xf numFmtId="0" fontId="11" fillId="8" borderId="23" xfId="1" applyFont="1" applyFill="1" applyBorder="1" applyAlignment="1">
      <alignment horizontal="center" vertical="center"/>
    </xf>
    <xf numFmtId="0" fontId="11" fillId="8" borderId="64" xfId="1" applyFont="1" applyFill="1" applyBorder="1" applyAlignment="1">
      <alignment horizontal="center" vertical="center"/>
    </xf>
    <xf numFmtId="0" fontId="12" fillId="3" borderId="63" xfId="1" applyFont="1" applyFill="1" applyBorder="1" applyAlignment="1">
      <alignment horizontal="center" vertical="center"/>
    </xf>
    <xf numFmtId="0" fontId="12" fillId="3" borderId="23" xfId="1" applyFont="1" applyFill="1" applyBorder="1" applyAlignment="1">
      <alignment horizontal="center" vertical="center"/>
    </xf>
    <xf numFmtId="0" fontId="12" fillId="3" borderId="64" xfId="1" applyFont="1" applyFill="1" applyBorder="1" applyAlignment="1">
      <alignment horizontal="center" vertical="center"/>
    </xf>
    <xf numFmtId="0" fontId="13" fillId="0" borderId="0" xfId="1" applyFont="1" applyAlignment="1">
      <alignment horizontal="center" vertical="center"/>
    </xf>
    <xf numFmtId="0" fontId="25" fillId="17" borderId="78" xfId="0" applyFont="1" applyFill="1" applyBorder="1" applyAlignment="1" applyProtection="1">
      <alignment horizontal="center"/>
    </xf>
    <xf numFmtId="0" fontId="25" fillId="17" borderId="76" xfId="0" applyFont="1" applyFill="1" applyBorder="1" applyAlignment="1" applyProtection="1">
      <alignment horizontal="center"/>
    </xf>
    <xf numFmtId="0" fontId="25" fillId="17" borderId="77" xfId="0" applyFont="1" applyFill="1" applyBorder="1" applyAlignment="1" applyProtection="1">
      <alignment horizontal="center"/>
    </xf>
    <xf numFmtId="0" fontId="26" fillId="18" borderId="63" xfId="0" applyFont="1" applyFill="1" applyBorder="1" applyAlignment="1" applyProtection="1">
      <alignment horizontal="center"/>
    </xf>
    <xf numFmtId="0" fontId="26" fillId="18" borderId="23" xfId="0" applyFont="1" applyFill="1" applyBorder="1" applyAlignment="1" applyProtection="1">
      <alignment horizontal="center"/>
    </xf>
    <xf numFmtId="0" fontId="26" fillId="18" borderId="64" xfId="0" applyFont="1" applyFill="1" applyBorder="1" applyAlignment="1" applyProtection="1">
      <alignment horizontal="center"/>
    </xf>
    <xf numFmtId="0" fontId="27" fillId="19" borderId="63" xfId="0" applyFont="1" applyFill="1" applyBorder="1" applyAlignment="1" applyProtection="1">
      <alignment horizontal="center"/>
    </xf>
    <xf numFmtId="0" fontId="27" fillId="19" borderId="23" xfId="0" applyFont="1" applyFill="1" applyBorder="1" applyAlignment="1" applyProtection="1">
      <alignment horizontal="center"/>
    </xf>
    <xf numFmtId="0" fontId="27" fillId="19" borderId="64" xfId="0" applyFont="1" applyFill="1" applyBorder="1" applyAlignment="1" applyProtection="1">
      <alignment horizontal="center"/>
    </xf>
    <xf numFmtId="0" fontId="96" fillId="21" borderId="76" xfId="0" applyFont="1" applyFill="1" applyBorder="1" applyAlignment="1">
      <alignment horizontal="center"/>
    </xf>
    <xf numFmtId="0" fontId="18" fillId="15" borderId="76" xfId="0" applyFont="1" applyFill="1" applyBorder="1" applyAlignment="1">
      <alignment horizontal="center"/>
    </xf>
    <xf numFmtId="0" fontId="18" fillId="15" borderId="77" xfId="0" applyFont="1" applyFill="1" applyBorder="1" applyAlignment="1">
      <alignment horizontal="center"/>
    </xf>
    <xf numFmtId="0" fontId="24" fillId="16" borderId="78" xfId="0" applyFont="1" applyFill="1" applyBorder="1" applyAlignment="1" applyProtection="1">
      <alignment horizontal="center"/>
    </xf>
    <xf numFmtId="0" fontId="24" fillId="16" borderId="76" xfId="0" applyFont="1" applyFill="1" applyBorder="1" applyAlignment="1" applyProtection="1">
      <alignment horizontal="center"/>
    </xf>
    <xf numFmtId="0" fontId="24" fillId="16" borderId="77" xfId="0" applyFont="1" applyFill="1" applyBorder="1" applyAlignment="1" applyProtection="1">
      <alignment horizontal="center"/>
    </xf>
    <xf numFmtId="0" fontId="96" fillId="22" borderId="76" xfId="0" applyFont="1" applyFill="1" applyBorder="1" applyAlignment="1">
      <alignment horizontal="center"/>
    </xf>
  </cellXfs>
  <cellStyles count="4">
    <cellStyle name="Lien hypertexte" xfId="3" builtinId="8"/>
    <cellStyle name="Normal" xfId="0" builtinId="0"/>
    <cellStyle name="Normal 2" xfId="1"/>
    <cellStyle name="Pourcentage" xfId="2" builtinId="5"/>
  </cellStyles>
  <dxfs count="0"/>
  <tableStyles count="0" defaultTableStyle="TableStyleMedium2" defaultPivotStyle="PivotStyleLight16"/>
  <colors>
    <mruColors>
      <color rgb="FF99FF66"/>
      <color rgb="FFFFCDCD"/>
      <color rgb="FFE4D2F2"/>
      <color rgb="FFD6BBEB"/>
      <color rgb="FFFF9999"/>
      <color rgb="FFFF6969"/>
      <color rgb="FFB0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rgbClr val="002060"/>
            </a:solidFill>
            <a:ln>
              <a:solidFill>
                <a:srgbClr val="002060"/>
              </a:solidFill>
            </a:ln>
            <a:effectLst/>
          </c:spPr>
          <c:cat>
            <c:strRef>
              <c:f>SYNTHESE!$A$3:$A$15</c:f>
              <c:strCache>
                <c:ptCount val="13"/>
                <c:pt idx="0">
                  <c:v>Nbe licénciés(es)</c:v>
                </c:pt>
                <c:pt idx="1">
                  <c:v>Dirigeants / équipe</c:v>
                </c:pt>
                <c:pt idx="2">
                  <c:v>Nbe dirigeantes</c:v>
                </c:pt>
                <c:pt idx="3">
                  <c:v>Ratio dirigeants / licenciés</c:v>
                </c:pt>
                <c:pt idx="4">
                  <c:v>Défibrilateur</c:v>
                </c:pt>
                <c:pt idx="5">
                  <c:v>Club House</c:v>
                </c:pt>
                <c:pt idx="6">
                  <c:v>Représentation</c:v>
                </c:pt>
                <c:pt idx="7">
                  <c:v>Coordination</c:v>
                </c:pt>
                <c:pt idx="8">
                  <c:v>Organigramme</c:v>
                </c:pt>
                <c:pt idx="9">
                  <c:v>Manifestations extra sportives</c:v>
                </c:pt>
                <c:pt idx="10">
                  <c:v>Label jeune</c:v>
                </c:pt>
                <c:pt idx="11">
                  <c:v>Statut des jeunes</c:v>
                </c:pt>
                <c:pt idx="12">
                  <c:v>Facebook</c:v>
                </c:pt>
              </c:strCache>
            </c:strRef>
          </c:cat>
          <c:val>
            <c:numRef>
              <c:f>SYNTHESE!$B$3:$B$15</c:f>
              <c:numCache>
                <c:formatCode>General</c:formatCode>
                <c:ptCount val="13"/>
                <c:pt idx="0">
                  <c:v>0</c:v>
                </c:pt>
                <c:pt idx="1">
                  <c:v>0</c:v>
                </c:pt>
                <c:pt idx="2">
                  <c:v>0</c:v>
                </c:pt>
                <c:pt idx="3">
                  <c:v>0</c:v>
                </c:pt>
                <c:pt idx="4">
                  <c:v>0</c:v>
                </c:pt>
                <c:pt idx="5">
                  <c:v>1</c:v>
                </c:pt>
                <c:pt idx="6">
                  <c:v>0</c:v>
                </c:pt>
                <c:pt idx="7">
                  <c:v>1</c:v>
                </c:pt>
                <c:pt idx="8">
                  <c:v>0</c:v>
                </c:pt>
                <c:pt idx="9">
                  <c:v>0</c:v>
                </c:pt>
                <c:pt idx="10">
                  <c:v>1</c:v>
                </c:pt>
                <c:pt idx="11">
                  <c:v>2</c:v>
                </c:pt>
                <c:pt idx="12">
                  <c:v>2</c:v>
                </c:pt>
              </c:numCache>
            </c:numRef>
          </c:val>
        </c:ser>
        <c:dLbls>
          <c:showLegendKey val="0"/>
          <c:showVal val="0"/>
          <c:showCatName val="0"/>
          <c:showSerName val="0"/>
          <c:showPercent val="0"/>
          <c:showBubbleSize val="0"/>
        </c:dLbls>
        <c:axId val="182460224"/>
        <c:axId val="182460784"/>
      </c:radarChart>
      <c:catAx>
        <c:axId val="18246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0784"/>
        <c:crosses val="autoZero"/>
        <c:auto val="1"/>
        <c:lblAlgn val="ctr"/>
        <c:lblOffset val="100"/>
        <c:noMultiLvlLbl val="0"/>
      </c:catAx>
      <c:valAx>
        <c:axId val="18246078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0224"/>
        <c:crosses val="autoZero"/>
        <c:crossBetween val="between"/>
        <c:maj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rgbClr val="66FF33"/>
            </a:solidFill>
            <a:ln>
              <a:solidFill>
                <a:srgbClr val="00B050"/>
              </a:solidFill>
            </a:ln>
            <a:effectLst/>
          </c:spPr>
          <c:cat>
            <c:strRef>
              <c:f>SYNTHESE!$A$18:$A$26</c:f>
              <c:strCache>
                <c:ptCount val="9"/>
                <c:pt idx="0">
                  <c:v>Nbe équipe</c:v>
                </c:pt>
                <c:pt idx="1">
                  <c:v>Nbe entrainement</c:v>
                </c:pt>
                <c:pt idx="2">
                  <c:v>Programmation</c:v>
                </c:pt>
                <c:pt idx="3">
                  <c:v>Réunions techniques</c:v>
                </c:pt>
                <c:pt idx="4">
                  <c:v>Terrains</c:v>
                </c:pt>
                <c:pt idx="5">
                  <c:v>Spé GB</c:v>
                </c:pt>
                <c:pt idx="6">
                  <c:v>Médical</c:v>
                </c:pt>
                <c:pt idx="7">
                  <c:v>Pratiques diversifiées</c:v>
                </c:pt>
                <c:pt idx="8">
                  <c:v>Féminines</c:v>
                </c:pt>
              </c:strCache>
            </c:strRef>
          </c:cat>
          <c:val>
            <c:numRef>
              <c:f>SYNTHESE!$B$18:$B$26</c:f>
              <c:numCache>
                <c:formatCode>General</c:formatCode>
                <c:ptCount val="9"/>
                <c:pt idx="0">
                  <c:v>0</c:v>
                </c:pt>
                <c:pt idx="1">
                  <c:v>0</c:v>
                </c:pt>
                <c:pt idx="2">
                  <c:v>1</c:v>
                </c:pt>
                <c:pt idx="3">
                  <c:v>1</c:v>
                </c:pt>
                <c:pt idx="4">
                  <c:v>1</c:v>
                </c:pt>
                <c:pt idx="5">
                  <c:v>0</c:v>
                </c:pt>
                <c:pt idx="6">
                  <c:v>2</c:v>
                </c:pt>
                <c:pt idx="7">
                  <c:v>1</c:v>
                </c:pt>
                <c:pt idx="8">
                  <c:v>2</c:v>
                </c:pt>
              </c:numCache>
            </c:numRef>
          </c:val>
        </c:ser>
        <c:dLbls>
          <c:showLegendKey val="0"/>
          <c:showVal val="0"/>
          <c:showCatName val="0"/>
          <c:showSerName val="0"/>
          <c:showPercent val="0"/>
          <c:showBubbleSize val="0"/>
        </c:dLbls>
        <c:axId val="182463024"/>
        <c:axId val="182463584"/>
      </c:radarChart>
      <c:catAx>
        <c:axId val="18246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82463584"/>
        <c:crosses val="autoZero"/>
        <c:auto val="1"/>
        <c:lblAlgn val="ctr"/>
        <c:lblOffset val="100"/>
        <c:noMultiLvlLbl val="0"/>
      </c:catAx>
      <c:valAx>
        <c:axId val="18246358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3024"/>
        <c:crosses val="autoZero"/>
        <c:crossBetween val="between"/>
        <c:maj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paperSize="9" orientation="landscape"/>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rgbClr val="FF0000"/>
            </a:solidFill>
            <a:ln>
              <a:solidFill>
                <a:srgbClr val="FF0000"/>
              </a:solidFill>
            </a:ln>
            <a:effectLst/>
          </c:spPr>
          <c:cat>
            <c:strRef>
              <c:f>SYNTHESE!$A$41:$A$50</c:f>
              <c:strCache>
                <c:ptCount val="10"/>
                <c:pt idx="0">
                  <c:v>Responsable T</c:v>
                </c:pt>
                <c:pt idx="1">
                  <c:v>Référent arbitrage</c:v>
                </c:pt>
                <c:pt idx="2">
                  <c:v>Entraineur 1ère </c:v>
                </c:pt>
                <c:pt idx="3">
                  <c:v>Entraineur réserve</c:v>
                </c:pt>
                <c:pt idx="4">
                  <c:v>Entraineur 3</c:v>
                </c:pt>
                <c:pt idx="5">
                  <c:v>Entraineur GB</c:v>
                </c:pt>
                <c:pt idx="6">
                  <c:v>Formation dirigeants</c:v>
                </c:pt>
                <c:pt idx="7">
                  <c:v>Statut éducateurs</c:v>
                </c:pt>
                <c:pt idx="8">
                  <c:v>Nombre d'arbitre</c:v>
                </c:pt>
                <c:pt idx="9">
                  <c:v>Licences</c:v>
                </c:pt>
              </c:strCache>
            </c:strRef>
          </c:cat>
          <c:val>
            <c:numRef>
              <c:f>SYNTHESE!$B$41:$B$50</c:f>
              <c:numCache>
                <c:formatCode>General</c:formatCode>
                <c:ptCount val="10"/>
                <c:pt idx="0">
                  <c:v>1</c:v>
                </c:pt>
                <c:pt idx="1">
                  <c:v>0</c:v>
                </c:pt>
                <c:pt idx="2">
                  <c:v>0</c:v>
                </c:pt>
                <c:pt idx="3">
                  <c:v>1</c:v>
                </c:pt>
                <c:pt idx="4">
                  <c:v>2</c:v>
                </c:pt>
                <c:pt idx="5">
                  <c:v>1</c:v>
                </c:pt>
                <c:pt idx="6">
                  <c:v>0</c:v>
                </c:pt>
                <c:pt idx="7">
                  <c:v>0</c:v>
                </c:pt>
                <c:pt idx="8">
                  <c:v>2</c:v>
                </c:pt>
                <c:pt idx="9">
                  <c:v>0</c:v>
                </c:pt>
              </c:numCache>
            </c:numRef>
          </c:val>
        </c:ser>
        <c:dLbls>
          <c:showLegendKey val="0"/>
          <c:showVal val="0"/>
          <c:showCatName val="0"/>
          <c:showSerName val="0"/>
          <c:showPercent val="0"/>
          <c:showBubbleSize val="0"/>
        </c:dLbls>
        <c:axId val="182465824"/>
        <c:axId val="182466384"/>
      </c:radarChart>
      <c:catAx>
        <c:axId val="18246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6384"/>
        <c:crosses val="autoZero"/>
        <c:auto val="1"/>
        <c:lblAlgn val="ctr"/>
        <c:lblOffset val="100"/>
        <c:noMultiLvlLbl val="0"/>
      </c:catAx>
      <c:valAx>
        <c:axId val="18246638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5824"/>
        <c:crosses val="autoZero"/>
        <c:crossBetween val="between"/>
        <c:maj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Synthèse générale Label Senior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002060"/>
              </a:solidFill>
              <a:ln>
                <a:noFill/>
              </a:ln>
              <a:effectLst>
                <a:outerShdw blurRad="57150" dist="19050" dir="5400000" algn="ctr" rotWithShape="0">
                  <a:srgbClr val="000000">
                    <a:alpha val="63000"/>
                  </a:srgbClr>
                </a:outerShdw>
              </a:effectLst>
            </c:spPr>
          </c:dPt>
          <c:dPt>
            <c:idx val="1"/>
            <c:invertIfNegative val="0"/>
            <c:bubble3D val="0"/>
            <c:spPr>
              <a:solidFill>
                <a:srgbClr val="66FF33"/>
              </a:solidFill>
              <a:ln>
                <a:noFill/>
              </a:ln>
              <a:effectLst>
                <a:outerShdw blurRad="57150" dist="19050" dir="5400000" algn="ctr" rotWithShape="0">
                  <a:srgbClr val="000000">
                    <a:alpha val="63000"/>
                  </a:srgbClr>
                </a:outerShdw>
              </a:effectLst>
            </c:spPr>
          </c:dPt>
          <c:dPt>
            <c:idx val="2"/>
            <c:invertIfNegative val="0"/>
            <c:bubble3D val="0"/>
            <c:spPr>
              <a:solidFill>
                <a:srgbClr val="FFC000"/>
              </a:solidFill>
              <a:ln>
                <a:noFill/>
              </a:ln>
              <a:effectLst>
                <a:outerShdw blurRad="57150" dist="19050" dir="5400000" algn="ctr" rotWithShape="0">
                  <a:srgbClr val="000000">
                    <a:alpha val="63000"/>
                  </a:srgbClr>
                </a:outerShdw>
              </a:effectLst>
            </c:spPr>
          </c:dPt>
          <c:dPt>
            <c:idx val="3"/>
            <c:invertIfNegative val="0"/>
            <c:bubble3D val="0"/>
            <c:spPr>
              <a:solidFill>
                <a:srgbClr val="FF0000"/>
              </a:solidFill>
              <a:ln>
                <a:noFill/>
              </a:ln>
              <a:effectLst>
                <a:outerShdw blurRad="57150" dist="19050" dir="5400000" algn="ctr" rotWithShape="0">
                  <a:srgbClr val="000000">
                    <a:alpha val="63000"/>
                  </a:srgbClr>
                </a:outerShdw>
              </a:effectLst>
            </c:spPr>
          </c:dPt>
          <c:cat>
            <c:strRef>
              <c:f>SYNTHESE!$A$54:$A$57</c:f>
              <c:strCache>
                <c:ptCount val="4"/>
                <c:pt idx="0">
                  <c:v>Asso</c:v>
                </c:pt>
                <c:pt idx="1">
                  <c:v>Sportif</c:v>
                </c:pt>
                <c:pt idx="2">
                  <c:v>Educ</c:v>
                </c:pt>
                <c:pt idx="3">
                  <c:v>Encadrement</c:v>
                </c:pt>
              </c:strCache>
            </c:strRef>
          </c:cat>
          <c:val>
            <c:numRef>
              <c:f>SYNTHESE!$B$54:$B$57</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00"/>
        <c:overlap val="-24"/>
        <c:axId val="182468624"/>
        <c:axId val="182469184"/>
      </c:barChart>
      <c:catAx>
        <c:axId val="1824686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9184"/>
        <c:crosses val="autoZero"/>
        <c:auto val="1"/>
        <c:lblAlgn val="ctr"/>
        <c:lblOffset val="100"/>
        <c:noMultiLvlLbl val="0"/>
      </c:catAx>
      <c:valAx>
        <c:axId val="18246918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68624"/>
        <c:crosses val="autoZero"/>
        <c:crossBetween val="between"/>
        <c:maj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77598054022954"/>
          <c:y val="0.10000959286291"/>
          <c:w val="0.40544746172008828"/>
          <c:h val="0.86215280389769644"/>
        </c:manualLayout>
      </c:layout>
      <c:radarChart>
        <c:radarStyle val="filled"/>
        <c:varyColors val="0"/>
        <c:ser>
          <c:idx val="0"/>
          <c:order val="0"/>
          <c:spPr>
            <a:solidFill>
              <a:srgbClr val="FFC000"/>
            </a:solidFill>
            <a:ln>
              <a:solidFill>
                <a:schemeClr val="accent2">
                  <a:lumMod val="50000"/>
                </a:schemeClr>
              </a:solidFill>
            </a:ln>
            <a:effectLst/>
          </c:spPr>
          <c:cat>
            <c:strRef>
              <c:f>SYNTHESE!$A$31:$A$33</c:f>
              <c:strCache>
                <c:ptCount val="3"/>
                <c:pt idx="0">
                  <c:v>Chartre</c:v>
                </c:pt>
                <c:pt idx="1">
                  <c:v>Arbitrage</c:v>
                </c:pt>
                <c:pt idx="2">
                  <c:v>Cas disciplinaires</c:v>
                </c:pt>
              </c:strCache>
            </c:strRef>
          </c:cat>
          <c:val>
            <c:numRef>
              <c:f>SYNTHESE!$B$31:$B$33</c:f>
              <c:numCache>
                <c:formatCode>General</c:formatCode>
                <c:ptCount val="3"/>
                <c:pt idx="0">
                  <c:v>0</c:v>
                </c:pt>
                <c:pt idx="1">
                  <c:v>0</c:v>
                </c:pt>
                <c:pt idx="2">
                  <c:v>0</c:v>
                </c:pt>
              </c:numCache>
            </c:numRef>
          </c:val>
        </c:ser>
        <c:dLbls>
          <c:showLegendKey val="0"/>
          <c:showVal val="0"/>
          <c:showCatName val="0"/>
          <c:showSerName val="0"/>
          <c:showPercent val="0"/>
          <c:showBubbleSize val="0"/>
        </c:dLbls>
        <c:axId val="182471424"/>
        <c:axId val="182471984"/>
      </c:radarChart>
      <c:catAx>
        <c:axId val="18247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82471984"/>
        <c:crosses val="autoZero"/>
        <c:auto val="1"/>
        <c:lblAlgn val="ctr"/>
        <c:lblOffset val="100"/>
        <c:noMultiLvlLbl val="0"/>
      </c:catAx>
      <c:valAx>
        <c:axId val="18247198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471424"/>
        <c:crosses val="autoZero"/>
        <c:crossBetween val="between"/>
        <c:maj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2705100</xdr:colOff>
      <xdr:row>1</xdr:row>
      <xdr:rowOff>79556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00375" cy="1010889"/>
        </a:xfrm>
        <a:prstGeom prst="rect">
          <a:avLst/>
        </a:prstGeom>
      </xdr:spPr>
    </xdr:pic>
    <xdr:clientData/>
  </xdr:twoCellAnchor>
  <xdr:twoCellAnchor editAs="oneCell">
    <xdr:from>
      <xdr:col>5</xdr:col>
      <xdr:colOff>797984</xdr:colOff>
      <xdr:row>0</xdr:row>
      <xdr:rowOff>0</xdr:rowOff>
    </xdr:from>
    <xdr:to>
      <xdr:col>5</xdr:col>
      <xdr:colOff>3799417</xdr:colOff>
      <xdr:row>1</xdr:row>
      <xdr:rowOff>79556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0067" y="0"/>
          <a:ext cx="3001433" cy="1010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161925</xdr:rowOff>
    </xdr:from>
    <xdr:to>
      <xdr:col>2</xdr:col>
      <xdr:colOff>200025</xdr:colOff>
      <xdr:row>0</xdr:row>
      <xdr:rowOff>495300</xdr:rowOff>
    </xdr:to>
    <xdr:sp macro="[0]!AjusterLargeur" textlink="">
      <xdr:nvSpPr>
        <xdr:cNvPr id="2" name="Double flèche horizontale 1"/>
        <xdr:cNvSpPr/>
      </xdr:nvSpPr>
      <xdr:spPr>
        <a:xfrm>
          <a:off x="85725" y="161925"/>
          <a:ext cx="619125" cy="333375"/>
        </a:xfrm>
        <a:prstGeom prst="leftRightArrow">
          <a:avLst>
            <a:gd name="adj1" fmla="val 38571"/>
            <a:gd name="adj2" fmla="val 528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332318</xdr:colOff>
      <xdr:row>0</xdr:row>
      <xdr:rowOff>171450</xdr:rowOff>
    </xdr:from>
    <xdr:to>
      <xdr:col>10</xdr:col>
      <xdr:colOff>8282</xdr:colOff>
      <xdr:row>0</xdr:row>
      <xdr:rowOff>485775</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8343" y="171450"/>
          <a:ext cx="933264"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68</xdr:row>
      <xdr:rowOff>0</xdr:rowOff>
    </xdr:from>
    <xdr:to>
      <xdr:col>14</xdr:col>
      <xdr:colOff>0</xdr:colOff>
      <xdr:row>68</xdr:row>
      <xdr:rowOff>0</xdr:rowOff>
    </xdr:to>
    <xdr:pic>
      <xdr:nvPicPr>
        <xdr:cNvPr id="2" name="Image 12" descr="medaille_gol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11515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xdr:rowOff>
    </xdr:from>
    <xdr:to>
      <xdr:col>6</xdr:col>
      <xdr:colOff>66675</xdr:colOff>
      <xdr:row>1</xdr:row>
      <xdr:rowOff>20526</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2181225" cy="734900"/>
        </a:xfrm>
        <a:prstGeom prst="rect">
          <a:avLst/>
        </a:prstGeom>
      </xdr:spPr>
    </xdr:pic>
    <xdr:clientData/>
  </xdr:twoCellAnchor>
  <xdr:twoCellAnchor editAs="oneCell">
    <xdr:from>
      <xdr:col>26</xdr:col>
      <xdr:colOff>680357</xdr:colOff>
      <xdr:row>0</xdr:row>
      <xdr:rowOff>0</xdr:rowOff>
    </xdr:from>
    <xdr:to>
      <xdr:col>28</xdr:col>
      <xdr:colOff>426244</xdr:colOff>
      <xdr:row>1</xdr:row>
      <xdr:rowOff>20525</xdr:rowOff>
    </xdr:to>
    <xdr:pic>
      <xdr:nvPicPr>
        <xdr:cNvPr id="11" name="Imag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4750" y="0"/>
          <a:ext cx="2189389" cy="741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47624</xdr:rowOff>
    </xdr:from>
    <xdr:to>
      <xdr:col>9</xdr:col>
      <xdr:colOff>0</xdr:colOff>
      <xdr:row>15</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9525</xdr:rowOff>
    </xdr:from>
    <xdr:to>
      <xdr:col>9</xdr:col>
      <xdr:colOff>0</xdr:colOff>
      <xdr:row>29</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40</xdr:row>
      <xdr:rowOff>19050</xdr:rowOff>
    </xdr:from>
    <xdr:to>
      <xdr:col>9</xdr:col>
      <xdr:colOff>0</xdr:colOff>
      <xdr:row>53</xdr:row>
      <xdr:rowOff>19050</xdr:rowOff>
    </xdr:to>
    <xdr:grpSp>
      <xdr:nvGrpSpPr>
        <xdr:cNvPr id="10" name="Groupe 9"/>
        <xdr:cNvGrpSpPr/>
      </xdr:nvGrpSpPr>
      <xdr:grpSpPr>
        <a:xfrm>
          <a:off x="0" y="8382000"/>
          <a:ext cx="7458075" cy="2476500"/>
          <a:chOff x="0" y="8581344"/>
          <a:chExt cx="7308397" cy="2607809"/>
        </a:xfrm>
      </xdr:grpSpPr>
      <xdr:graphicFrame macro="">
        <xdr:nvGraphicFramePr>
          <xdr:cNvPr id="5" name="Graphique 4"/>
          <xdr:cNvGraphicFramePr>
            <a:graphicFrameLocks/>
          </xdr:cNvGraphicFramePr>
        </xdr:nvGraphicFramePr>
        <xdr:xfrm>
          <a:off x="0" y="8581344"/>
          <a:ext cx="7308397" cy="2607809"/>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6" name="chart"/>
          <xdr:cNvPicPr>
            <a:picLocks noChangeAspect="1"/>
          </xdr:cNvPicPr>
        </xdr:nvPicPr>
        <xdr:blipFill>
          <a:blip xmlns:r="http://schemas.openxmlformats.org/officeDocument/2006/relationships" r:embed="rId4"/>
          <a:stretch>
            <a:fillRect/>
          </a:stretch>
        </xdr:blipFill>
        <xdr:spPr>
          <a:xfrm>
            <a:off x="168009" y="10553489"/>
            <a:ext cx="771429" cy="485714"/>
          </a:xfrm>
          <a:prstGeom prst="rect">
            <a:avLst/>
          </a:prstGeom>
        </xdr:spPr>
      </xdr:pic>
    </xdr:grpSp>
    <xdr:clientData/>
  </xdr:twoCellAnchor>
  <xdr:twoCellAnchor>
    <xdr:from>
      <xdr:col>0</xdr:col>
      <xdr:colOff>0</xdr:colOff>
      <xdr:row>53</xdr:row>
      <xdr:rowOff>19050</xdr:rowOff>
    </xdr:from>
    <xdr:to>
      <xdr:col>8</xdr:col>
      <xdr:colOff>761999</xdr:colOff>
      <xdr:row>62</xdr:row>
      <xdr:rowOff>19050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8</xdr:col>
      <xdr:colOff>761998</xdr:colOff>
      <xdr:row>39</xdr:row>
      <xdr:rowOff>0</xdr:rowOff>
    </xdr:to>
    <xdr:grpSp>
      <xdr:nvGrpSpPr>
        <xdr:cNvPr id="9" name="Groupe 8"/>
        <xdr:cNvGrpSpPr/>
      </xdr:nvGrpSpPr>
      <xdr:grpSpPr>
        <a:xfrm>
          <a:off x="0" y="6353175"/>
          <a:ext cx="7458073" cy="1714500"/>
          <a:chOff x="0" y="6540516"/>
          <a:chExt cx="6059977" cy="2820314"/>
        </a:xfrm>
      </xdr:grpSpPr>
      <xdr:graphicFrame macro="">
        <xdr:nvGraphicFramePr>
          <xdr:cNvPr id="4" name="Graphique 3"/>
          <xdr:cNvGraphicFramePr>
            <a:graphicFrameLocks/>
          </xdr:cNvGraphicFramePr>
        </xdr:nvGraphicFramePr>
        <xdr:xfrm>
          <a:off x="0" y="6540516"/>
          <a:ext cx="6059977" cy="2820314"/>
        </xdr:xfrm>
        <a:graphic>
          <a:graphicData uri="http://schemas.openxmlformats.org/drawingml/2006/chart">
            <c:chart xmlns:c="http://schemas.openxmlformats.org/drawingml/2006/chart" xmlns:r="http://schemas.openxmlformats.org/officeDocument/2006/relationships" r:id="rId6"/>
          </a:graphicData>
        </a:graphic>
      </xdr:graphicFrame>
      <xdr:pic>
        <xdr:nvPicPr>
          <xdr:cNvPr id="8" name="chart"/>
          <xdr:cNvPicPr>
            <a:picLocks noChangeAspect="1"/>
          </xdr:cNvPicPr>
        </xdr:nvPicPr>
        <xdr:blipFill>
          <a:blip xmlns:r="http://schemas.openxmlformats.org/officeDocument/2006/relationships" r:embed="rId4"/>
          <a:stretch>
            <a:fillRect/>
          </a:stretch>
        </xdr:blipFill>
        <xdr:spPr>
          <a:xfrm>
            <a:off x="154789" y="8451840"/>
            <a:ext cx="771239" cy="779560"/>
          </a:xfrm>
          <a:prstGeom prst="rect">
            <a:avLst/>
          </a:prstGeom>
        </xdr:spPr>
      </xdr:pic>
    </xdr:grpSp>
    <xdr:clientData/>
  </xdr:twoCellAnchor>
</xdr:wsDr>
</file>

<file path=xl/drawings/drawing5.xml><?xml version="1.0" encoding="utf-8"?>
<c:userShapes xmlns:c="http://schemas.openxmlformats.org/drawingml/2006/chart">
  <cdr:relSizeAnchor xmlns:cdr="http://schemas.openxmlformats.org/drawingml/2006/chartDrawing">
    <cdr:from>
      <cdr:x>0.02554</cdr:x>
      <cdr:y>0.74416</cdr:y>
    </cdr:from>
    <cdr:to>
      <cdr:x>0.1562</cdr:x>
      <cdr:y>0.94554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90500" y="1878364"/>
          <a:ext cx="974472" cy="508309"/>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0.01669</cdr:x>
      <cdr:y>0.77613</cdr:y>
    </cdr:from>
    <cdr:to>
      <cdr:x>0.14735</cdr:x>
      <cdr:y>0.9775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3825" y="2084718"/>
          <a:ext cx="969138" cy="540890"/>
        </a:xfrm>
        <a:prstGeom xmlns:a="http://schemas.openxmlformats.org/drawingml/2006/main" prst="rect">
          <a:avLst/>
        </a:prstGeom>
      </cdr:spPr>
    </cdr:pic>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51"/>
  <sheetViews>
    <sheetView tabSelected="1" zoomScale="90" zoomScaleNormal="90" workbookViewId="0">
      <selection activeCell="A2" sqref="A2:F2"/>
    </sheetView>
  </sheetViews>
  <sheetFormatPr baseColWidth="10" defaultRowHeight="15.75" x14ac:dyDescent="0.25"/>
  <cols>
    <col min="1" max="1" width="4.42578125" style="20" customWidth="1"/>
    <col min="2" max="2" width="57.5703125" style="1" customWidth="1"/>
    <col min="3" max="3" width="25.42578125" style="20" customWidth="1"/>
    <col min="4" max="4" width="24.85546875" style="20" customWidth="1"/>
    <col min="5" max="5" width="24.140625" style="20" customWidth="1"/>
    <col min="6" max="6" width="66.85546875" style="16" customWidth="1"/>
    <col min="7" max="16384" width="11.42578125" style="20"/>
  </cols>
  <sheetData>
    <row r="1" spans="1:6" ht="73.5" customHeight="1" x14ac:dyDescent="0.25">
      <c r="A1" s="402" t="s">
        <v>1670</v>
      </c>
      <c r="B1" s="402"/>
      <c r="C1" s="402"/>
      <c r="D1" s="402"/>
      <c r="E1" s="402"/>
      <c r="F1" s="402"/>
    </row>
    <row r="2" spans="1:6" ht="203.25" customHeight="1" x14ac:dyDescent="0.25">
      <c r="A2" s="409" t="s">
        <v>1767</v>
      </c>
      <c r="B2" s="409"/>
      <c r="C2" s="409"/>
      <c r="D2" s="409"/>
      <c r="E2" s="409"/>
      <c r="F2" s="409"/>
    </row>
    <row r="3" spans="1:6" ht="15" customHeight="1" x14ac:dyDescent="0.25">
      <c r="A3" s="70"/>
      <c r="B3" s="70"/>
      <c r="C3" s="70"/>
      <c r="D3" s="70"/>
      <c r="E3" s="70"/>
      <c r="F3" s="70"/>
    </row>
    <row r="4" spans="1:6" s="2" customFormat="1" ht="29.25" customHeight="1" x14ac:dyDescent="0.25">
      <c r="A4" s="404" t="s">
        <v>16</v>
      </c>
      <c r="B4" s="404"/>
      <c r="C4" s="22" t="s">
        <v>3</v>
      </c>
      <c r="D4" s="23" t="s">
        <v>4</v>
      </c>
      <c r="E4" s="24" t="s">
        <v>5</v>
      </c>
      <c r="F4" s="390" t="s">
        <v>46</v>
      </c>
    </row>
    <row r="5" spans="1:6" s="2" customFormat="1" ht="57.75" customHeight="1" x14ac:dyDescent="0.25">
      <c r="A5" s="3">
        <v>1</v>
      </c>
      <c r="B5" s="7" t="s">
        <v>1635</v>
      </c>
      <c r="C5" s="69" t="s">
        <v>1526</v>
      </c>
      <c r="D5" s="69" t="s">
        <v>1527</v>
      </c>
      <c r="E5" s="395" t="s">
        <v>1528</v>
      </c>
      <c r="F5" s="36" t="s">
        <v>1768</v>
      </c>
    </row>
    <row r="6" spans="1:6" s="2" customFormat="1" ht="72.75" customHeight="1" x14ac:dyDescent="0.25">
      <c r="A6" s="3">
        <v>2</v>
      </c>
      <c r="B6" s="8" t="s">
        <v>1560</v>
      </c>
      <c r="C6" s="406" t="s">
        <v>36</v>
      </c>
      <c r="D6" s="407"/>
      <c r="E6" s="408"/>
      <c r="F6" s="36" t="s">
        <v>1581</v>
      </c>
    </row>
    <row r="7" spans="1:6" s="2" customFormat="1" ht="89.25" customHeight="1" x14ac:dyDescent="0.25">
      <c r="A7" s="3">
        <v>3</v>
      </c>
      <c r="B7" s="8" t="s">
        <v>1561</v>
      </c>
      <c r="C7" s="68" t="s">
        <v>1529</v>
      </c>
      <c r="D7" s="68" t="s">
        <v>1530</v>
      </c>
      <c r="E7" s="68" t="s">
        <v>1531</v>
      </c>
      <c r="F7" s="36" t="s">
        <v>1769</v>
      </c>
    </row>
    <row r="8" spans="1:6" s="2" customFormat="1" ht="47.25" x14ac:dyDescent="0.25">
      <c r="A8" s="3">
        <v>4</v>
      </c>
      <c r="B8" s="7" t="s">
        <v>1562</v>
      </c>
      <c r="C8" s="410" t="s">
        <v>1532</v>
      </c>
      <c r="D8" s="410" t="s">
        <v>1533</v>
      </c>
      <c r="E8" s="410" t="s">
        <v>1534</v>
      </c>
      <c r="F8" s="36" t="s">
        <v>1770</v>
      </c>
    </row>
    <row r="9" spans="1:6" s="2" customFormat="1" ht="47.25" x14ac:dyDescent="0.25">
      <c r="A9" s="3">
        <v>5</v>
      </c>
      <c r="B9" s="8" t="s">
        <v>1563</v>
      </c>
      <c r="C9" s="411"/>
      <c r="D9" s="411"/>
      <c r="E9" s="411"/>
      <c r="F9" s="37" t="s">
        <v>1771</v>
      </c>
    </row>
    <row r="10" spans="1:6" s="2" customFormat="1" ht="57" customHeight="1" x14ac:dyDescent="0.25">
      <c r="A10" s="3">
        <v>6</v>
      </c>
      <c r="B10" s="8" t="s">
        <v>1564</v>
      </c>
      <c r="C10" s="411"/>
      <c r="D10" s="411"/>
      <c r="E10" s="411"/>
      <c r="F10" s="37" t="s">
        <v>1772</v>
      </c>
    </row>
    <row r="11" spans="1:6" s="2" customFormat="1" ht="63" x14ac:dyDescent="0.25">
      <c r="A11" s="3">
        <v>7</v>
      </c>
      <c r="B11" s="8" t="s">
        <v>1565</v>
      </c>
      <c r="C11" s="411"/>
      <c r="D11" s="411"/>
      <c r="E11" s="411"/>
      <c r="F11" s="37" t="s">
        <v>1806</v>
      </c>
    </row>
    <row r="12" spans="1:6" s="2" customFormat="1" ht="47.25" x14ac:dyDescent="0.25">
      <c r="A12" s="3">
        <v>8</v>
      </c>
      <c r="B12" s="8" t="s">
        <v>1566</v>
      </c>
      <c r="C12" s="412"/>
      <c r="D12" s="412"/>
      <c r="E12" s="412"/>
      <c r="F12" s="37" t="s">
        <v>1773</v>
      </c>
    </row>
    <row r="13" spans="1:6" s="2" customFormat="1" ht="29.25" customHeight="1" x14ac:dyDescent="0.25">
      <c r="A13" s="404" t="s">
        <v>16</v>
      </c>
      <c r="B13" s="404"/>
      <c r="C13" s="22" t="s">
        <v>3</v>
      </c>
      <c r="D13" s="23" t="s">
        <v>4</v>
      </c>
      <c r="E13" s="24" t="s">
        <v>5</v>
      </c>
      <c r="F13" s="390" t="s">
        <v>46</v>
      </c>
    </row>
    <row r="14" spans="1:6" s="2" customFormat="1" ht="49.5" customHeight="1" x14ac:dyDescent="0.25">
      <c r="A14" s="3">
        <v>9</v>
      </c>
      <c r="B14" s="8" t="s">
        <v>1567</v>
      </c>
      <c r="C14" s="406" t="s">
        <v>8</v>
      </c>
      <c r="D14" s="407"/>
      <c r="E14" s="408"/>
      <c r="F14" s="36" t="s">
        <v>1774</v>
      </c>
    </row>
    <row r="15" spans="1:6" s="2" customFormat="1" ht="31.5" x14ac:dyDescent="0.25">
      <c r="A15" s="3">
        <v>10</v>
      </c>
      <c r="B15" s="8" t="s">
        <v>1568</v>
      </c>
      <c r="C15" s="405" t="s">
        <v>8</v>
      </c>
      <c r="D15" s="405"/>
      <c r="E15" s="405"/>
      <c r="F15" s="37" t="s">
        <v>1582</v>
      </c>
    </row>
    <row r="16" spans="1:6" s="2" customFormat="1" ht="38.25" customHeight="1" x14ac:dyDescent="0.25">
      <c r="A16" s="3">
        <v>11</v>
      </c>
      <c r="B16" s="8" t="s">
        <v>1766</v>
      </c>
      <c r="C16" s="394" t="s">
        <v>10</v>
      </c>
      <c r="D16" s="406" t="s">
        <v>8</v>
      </c>
      <c r="E16" s="408"/>
      <c r="F16" s="36" t="s">
        <v>1553</v>
      </c>
    </row>
    <row r="17" spans="1:6" s="2" customFormat="1" ht="58.5" customHeight="1" x14ac:dyDescent="0.25">
      <c r="A17" s="3">
        <v>12</v>
      </c>
      <c r="B17" s="8" t="s">
        <v>1552</v>
      </c>
      <c r="C17" s="19" t="s">
        <v>10</v>
      </c>
      <c r="D17" s="405" t="s">
        <v>8</v>
      </c>
      <c r="E17" s="405"/>
      <c r="F17" s="37" t="s">
        <v>1775</v>
      </c>
    </row>
    <row r="18" spans="1:6" s="2" customFormat="1" ht="69" customHeight="1" x14ac:dyDescent="0.25">
      <c r="A18" s="3">
        <v>13</v>
      </c>
      <c r="B18" s="35" t="s">
        <v>1765</v>
      </c>
      <c r="C18" s="406" t="s">
        <v>8</v>
      </c>
      <c r="D18" s="407"/>
      <c r="E18" s="408"/>
      <c r="F18" s="36" t="s">
        <v>1776</v>
      </c>
    </row>
    <row r="19" spans="1:6" s="2" customFormat="1" ht="48" customHeight="1" x14ac:dyDescent="0.25">
      <c r="A19" s="3">
        <v>14</v>
      </c>
      <c r="B19" s="8" t="s">
        <v>1570</v>
      </c>
      <c r="C19" s="406" t="s">
        <v>8</v>
      </c>
      <c r="D19" s="407"/>
      <c r="E19" s="408"/>
      <c r="F19" s="36" t="s">
        <v>1743</v>
      </c>
    </row>
    <row r="20" spans="1:6" s="2" customFormat="1" ht="69.75" customHeight="1" x14ac:dyDescent="0.25">
      <c r="A20" s="3">
        <v>15</v>
      </c>
      <c r="B20" s="8" t="s">
        <v>40</v>
      </c>
      <c r="C20" s="19" t="s">
        <v>10</v>
      </c>
      <c r="D20" s="19" t="s">
        <v>47</v>
      </c>
      <c r="E20" s="19" t="s">
        <v>8</v>
      </c>
      <c r="F20" s="36" t="s">
        <v>1777</v>
      </c>
    </row>
    <row r="21" spans="1:6" s="2" customFormat="1" ht="213" customHeight="1" x14ac:dyDescent="0.25">
      <c r="A21" s="3">
        <v>16</v>
      </c>
      <c r="B21" s="8" t="s">
        <v>39</v>
      </c>
      <c r="C21" s="406" t="s">
        <v>10</v>
      </c>
      <c r="D21" s="408"/>
      <c r="E21" s="245" t="s">
        <v>8</v>
      </c>
      <c r="F21" s="36" t="s">
        <v>1778</v>
      </c>
    </row>
    <row r="22" spans="1:6" s="2" customFormat="1" ht="33" customHeight="1" x14ac:dyDescent="0.25">
      <c r="A22" s="3">
        <v>17</v>
      </c>
      <c r="B22" s="8" t="s">
        <v>1672</v>
      </c>
      <c r="C22" s="394" t="s">
        <v>10</v>
      </c>
      <c r="D22" s="407" t="s">
        <v>8</v>
      </c>
      <c r="E22" s="408"/>
      <c r="F22" s="36" t="s">
        <v>1779</v>
      </c>
    </row>
    <row r="23" spans="1:6" s="2" customFormat="1" ht="5.0999999999999996" customHeight="1" x14ac:dyDescent="0.25">
      <c r="B23" s="1"/>
      <c r="F23" s="15"/>
    </row>
    <row r="24" spans="1:6" s="2" customFormat="1" ht="24.95" customHeight="1" x14ac:dyDescent="0.25">
      <c r="A24" s="427" t="s">
        <v>17</v>
      </c>
      <c r="B24" s="427"/>
      <c r="C24" s="25" t="s">
        <v>3</v>
      </c>
      <c r="D24" s="26" t="s">
        <v>4</v>
      </c>
      <c r="E24" s="27" t="s">
        <v>5</v>
      </c>
      <c r="F24" s="27" t="s">
        <v>46</v>
      </c>
    </row>
    <row r="25" spans="1:6" s="2" customFormat="1" ht="24" customHeight="1" x14ac:dyDescent="0.25">
      <c r="A25" s="4">
        <v>1</v>
      </c>
      <c r="B25" s="9" t="s">
        <v>1571</v>
      </c>
      <c r="C25" s="67">
        <v>1</v>
      </c>
      <c r="D25" s="67">
        <v>2</v>
      </c>
      <c r="E25" s="67">
        <v>3</v>
      </c>
      <c r="F25" s="38" t="s">
        <v>1583</v>
      </c>
    </row>
    <row r="26" spans="1:6" s="2" customFormat="1" ht="31.5" customHeight="1" x14ac:dyDescent="0.25">
      <c r="A26" s="4">
        <v>2</v>
      </c>
      <c r="B26" s="10" t="s">
        <v>1572</v>
      </c>
      <c r="C26" s="21">
        <v>1</v>
      </c>
      <c r="D26" s="21">
        <v>2</v>
      </c>
      <c r="E26" s="21">
        <v>3</v>
      </c>
      <c r="F26" s="38" t="s">
        <v>1760</v>
      </c>
    </row>
    <row r="27" spans="1:6" s="2" customFormat="1" ht="37.5" customHeight="1" x14ac:dyDescent="0.25">
      <c r="A27" s="4">
        <v>3</v>
      </c>
      <c r="B27" s="10" t="s">
        <v>48</v>
      </c>
      <c r="C27" s="50" t="s">
        <v>10</v>
      </c>
      <c r="D27" s="429" t="s">
        <v>8</v>
      </c>
      <c r="E27" s="429"/>
      <c r="F27" s="51" t="s">
        <v>1780</v>
      </c>
    </row>
    <row r="28" spans="1:6" s="2" customFormat="1" ht="49.5" customHeight="1" x14ac:dyDescent="0.25">
      <c r="A28" s="4">
        <v>4</v>
      </c>
      <c r="B28" s="44" t="s">
        <v>11</v>
      </c>
      <c r="C28" s="45" t="s">
        <v>10</v>
      </c>
      <c r="D28" s="43">
        <v>2</v>
      </c>
      <c r="E28" s="46" t="s">
        <v>1537</v>
      </c>
      <c r="F28" s="38" t="s">
        <v>1781</v>
      </c>
    </row>
    <row r="29" spans="1:6" s="2" customFormat="1" ht="36.75" customHeight="1" x14ac:dyDescent="0.25">
      <c r="A29" s="4">
        <v>5</v>
      </c>
      <c r="B29" s="47" t="s">
        <v>15</v>
      </c>
      <c r="C29" s="21" t="s">
        <v>10</v>
      </c>
      <c r="D29" s="429" t="s">
        <v>9</v>
      </c>
      <c r="E29" s="429"/>
      <c r="F29" s="48" t="s">
        <v>51</v>
      </c>
    </row>
    <row r="30" spans="1:6" s="2" customFormat="1" ht="31.5" x14ac:dyDescent="0.25">
      <c r="A30" s="4">
        <v>6</v>
      </c>
      <c r="B30" s="9" t="s">
        <v>1573</v>
      </c>
      <c r="C30" s="416" t="s">
        <v>8</v>
      </c>
      <c r="D30" s="433"/>
      <c r="E30" s="417"/>
      <c r="F30" s="51" t="s">
        <v>1584</v>
      </c>
    </row>
    <row r="31" spans="1:6" s="2" customFormat="1" ht="31.5" x14ac:dyDescent="0.25">
      <c r="A31" s="4">
        <v>7</v>
      </c>
      <c r="B31" s="10" t="s">
        <v>49</v>
      </c>
      <c r="C31" s="416" t="s">
        <v>10</v>
      </c>
      <c r="D31" s="417"/>
      <c r="E31" s="34" t="s">
        <v>8</v>
      </c>
      <c r="F31" s="51" t="s">
        <v>1782</v>
      </c>
    </row>
    <row r="32" spans="1:6" s="2" customFormat="1" ht="37.5" customHeight="1" x14ac:dyDescent="0.25">
      <c r="A32" s="4">
        <v>8</v>
      </c>
      <c r="B32" s="10" t="s">
        <v>50</v>
      </c>
      <c r="C32" s="21" t="s">
        <v>10</v>
      </c>
      <c r="D32" s="416" t="s">
        <v>8</v>
      </c>
      <c r="E32" s="417"/>
      <c r="F32" s="72" t="s">
        <v>1783</v>
      </c>
    </row>
    <row r="33" spans="1:6" s="2" customFormat="1" ht="31.5" customHeight="1" x14ac:dyDescent="0.25">
      <c r="A33" s="4">
        <v>9</v>
      </c>
      <c r="B33" s="10" t="s">
        <v>1554</v>
      </c>
      <c r="C33" s="416" t="s">
        <v>10</v>
      </c>
      <c r="D33" s="417"/>
      <c r="E33" s="40" t="s">
        <v>8</v>
      </c>
      <c r="F33" s="48" t="s">
        <v>1585</v>
      </c>
    </row>
    <row r="34" spans="1:6" s="2" customFormat="1" ht="5.0999999999999996" customHeight="1" x14ac:dyDescent="0.25">
      <c r="B34" s="1"/>
      <c r="F34" s="15"/>
    </row>
    <row r="35" spans="1:6" s="2" customFormat="1" ht="24.95" customHeight="1" x14ac:dyDescent="0.25">
      <c r="A35" s="428" t="s">
        <v>18</v>
      </c>
      <c r="B35" s="428"/>
      <c r="C35" s="28" t="s">
        <v>3</v>
      </c>
      <c r="D35" s="29" t="s">
        <v>4</v>
      </c>
      <c r="E35" s="30" t="s">
        <v>5</v>
      </c>
      <c r="F35" s="30" t="s">
        <v>46</v>
      </c>
    </row>
    <row r="36" spans="1:6" s="2" customFormat="1" ht="31.5" x14ac:dyDescent="0.25">
      <c r="A36" s="5">
        <v>1</v>
      </c>
      <c r="B36" s="11" t="s">
        <v>1574</v>
      </c>
      <c r="C36" s="430" t="s">
        <v>8</v>
      </c>
      <c r="D36" s="431"/>
      <c r="E36" s="432"/>
      <c r="F36" s="49" t="s">
        <v>1784</v>
      </c>
    </row>
    <row r="37" spans="1:6" s="2" customFormat="1" ht="78.75" x14ac:dyDescent="0.25">
      <c r="A37" s="5">
        <v>2</v>
      </c>
      <c r="B37" s="11" t="s">
        <v>1575</v>
      </c>
      <c r="C37" s="413" t="s">
        <v>8</v>
      </c>
      <c r="D37" s="414"/>
      <c r="E37" s="415"/>
      <c r="F37" s="49" t="s">
        <v>1785</v>
      </c>
    </row>
    <row r="38" spans="1:6" s="2" customFormat="1" ht="48.75" customHeight="1" x14ac:dyDescent="0.25">
      <c r="A38" s="5">
        <v>3</v>
      </c>
      <c r="B38" s="11" t="s">
        <v>1576</v>
      </c>
      <c r="C38" s="413" t="s">
        <v>1786</v>
      </c>
      <c r="D38" s="414"/>
      <c r="E38" s="414"/>
      <c r="F38" s="415"/>
    </row>
    <row r="39" spans="1:6" s="2" customFormat="1" ht="5.0999999999999996" customHeight="1" x14ac:dyDescent="0.25">
      <c r="B39" s="1"/>
      <c r="F39" s="15"/>
    </row>
    <row r="40" spans="1:6" s="2" customFormat="1" ht="24.95" customHeight="1" x14ac:dyDescent="0.25">
      <c r="A40" s="403" t="s">
        <v>19</v>
      </c>
      <c r="B40" s="403"/>
      <c r="C40" s="31" t="s">
        <v>3</v>
      </c>
      <c r="D40" s="32" t="s">
        <v>4</v>
      </c>
      <c r="E40" s="33" t="s">
        <v>5</v>
      </c>
      <c r="F40" s="33" t="s">
        <v>46</v>
      </c>
    </row>
    <row r="41" spans="1:6" s="2" customFormat="1" ht="50.25" customHeight="1" x14ac:dyDescent="0.25">
      <c r="A41" s="6">
        <v>1</v>
      </c>
      <c r="B41" s="12" t="s">
        <v>1555</v>
      </c>
      <c r="C41" s="13" t="s">
        <v>10</v>
      </c>
      <c r="D41" s="422" t="s">
        <v>8</v>
      </c>
      <c r="E41" s="423"/>
      <c r="F41" s="41" t="s">
        <v>1787</v>
      </c>
    </row>
    <row r="42" spans="1:6" s="2" customFormat="1" ht="135" customHeight="1" x14ac:dyDescent="0.25">
      <c r="A42" s="6">
        <v>2</v>
      </c>
      <c r="B42" s="248" t="s">
        <v>1666</v>
      </c>
      <c r="C42" s="424" t="s">
        <v>8</v>
      </c>
      <c r="D42" s="425"/>
      <c r="E42" s="426"/>
      <c r="F42" s="236" t="s">
        <v>1788</v>
      </c>
    </row>
    <row r="43" spans="1:6" s="2" customFormat="1" ht="24.95" customHeight="1" x14ac:dyDescent="0.25">
      <c r="A43" s="403" t="s">
        <v>19</v>
      </c>
      <c r="B43" s="403"/>
      <c r="C43" s="31" t="s">
        <v>3</v>
      </c>
      <c r="D43" s="32" t="s">
        <v>4</v>
      </c>
      <c r="E43" s="33" t="s">
        <v>5</v>
      </c>
      <c r="F43" s="33" t="s">
        <v>46</v>
      </c>
    </row>
    <row r="44" spans="1:6" s="2" customFormat="1" ht="26.25" customHeight="1" x14ac:dyDescent="0.25">
      <c r="A44" s="6">
        <v>3</v>
      </c>
      <c r="B44" s="14" t="s">
        <v>1577</v>
      </c>
      <c r="C44" s="18" t="s">
        <v>13</v>
      </c>
      <c r="D44" s="18" t="s">
        <v>12</v>
      </c>
      <c r="E44" s="18" t="s">
        <v>54</v>
      </c>
      <c r="F44" s="419" t="s">
        <v>1789</v>
      </c>
    </row>
    <row r="45" spans="1:6" s="2" customFormat="1" ht="30" customHeight="1" x14ac:dyDescent="0.25">
      <c r="A45" s="6">
        <v>4</v>
      </c>
      <c r="B45" s="14" t="s">
        <v>7</v>
      </c>
      <c r="C45" s="18"/>
      <c r="D45" s="18" t="s">
        <v>13</v>
      </c>
      <c r="E45" s="18" t="s">
        <v>12</v>
      </c>
      <c r="F45" s="420"/>
    </row>
    <row r="46" spans="1:6" s="2" customFormat="1" ht="32.25" customHeight="1" x14ac:dyDescent="0.25">
      <c r="A46" s="6">
        <v>5</v>
      </c>
      <c r="B46" s="14" t="s">
        <v>14</v>
      </c>
      <c r="C46" s="18"/>
      <c r="D46" s="18"/>
      <c r="E46" s="39" t="s">
        <v>13</v>
      </c>
      <c r="F46" s="420"/>
    </row>
    <row r="47" spans="1:6" s="2" customFormat="1" ht="35.25" customHeight="1" x14ac:dyDescent="0.25">
      <c r="A47" s="6">
        <v>6</v>
      </c>
      <c r="B47" s="14" t="s">
        <v>1578</v>
      </c>
      <c r="C47" s="18"/>
      <c r="D47" s="18" t="s">
        <v>1761</v>
      </c>
      <c r="E47" s="18" t="s">
        <v>1556</v>
      </c>
      <c r="F47" s="421"/>
    </row>
    <row r="48" spans="1:6" s="2" customFormat="1" ht="50.25" customHeight="1" x14ac:dyDescent="0.25">
      <c r="A48" s="74" t="s">
        <v>1763</v>
      </c>
      <c r="B48" s="14" t="s">
        <v>1623</v>
      </c>
      <c r="C48" s="42" t="s">
        <v>1557</v>
      </c>
      <c r="D48" s="71" t="s">
        <v>1558</v>
      </c>
      <c r="E48" s="42" t="s">
        <v>1559</v>
      </c>
      <c r="F48" s="73" t="s">
        <v>1790</v>
      </c>
    </row>
    <row r="49" spans="1:6" s="2" customFormat="1" ht="36.75" customHeight="1" x14ac:dyDescent="0.25">
      <c r="A49" s="6">
        <v>9</v>
      </c>
      <c r="B49" s="14" t="s">
        <v>1579</v>
      </c>
      <c r="C49" s="418" t="s">
        <v>8</v>
      </c>
      <c r="D49" s="418"/>
      <c r="E49" s="418"/>
      <c r="F49" s="41" t="s">
        <v>1791</v>
      </c>
    </row>
    <row r="50" spans="1:6" s="2" customFormat="1" ht="73.5" customHeight="1" x14ac:dyDescent="0.25">
      <c r="A50" s="74" t="s">
        <v>1753</v>
      </c>
      <c r="B50" s="14" t="s">
        <v>1662</v>
      </c>
      <c r="C50" s="424" t="s">
        <v>1663</v>
      </c>
      <c r="D50" s="426"/>
      <c r="E50" s="237" t="s">
        <v>1664</v>
      </c>
      <c r="F50" s="41" t="s">
        <v>1586</v>
      </c>
    </row>
    <row r="51" spans="1:6" s="2" customFormat="1" ht="43.5" customHeight="1" x14ac:dyDescent="0.25">
      <c r="A51" s="6">
        <v>12</v>
      </c>
      <c r="B51" s="14" t="s">
        <v>1580</v>
      </c>
      <c r="C51" s="418" t="s">
        <v>8</v>
      </c>
      <c r="D51" s="418"/>
      <c r="E51" s="418"/>
      <c r="F51" s="41" t="s">
        <v>1792</v>
      </c>
    </row>
  </sheetData>
  <sheetProtection algorithmName="SHA-512" hashValue="kiIN+OTspLN4a09ihK1KocvHDGe91SXPklkdasLcLAA5kLTD7MJpBWk2YguNYaVkKHMGsoBj7zv6cD2IIsbOGA==" saltValue="dWfb7F6jRrF5KZGB42BcZA==" spinCount="100000" sheet="1" objects="1" scenarios="1"/>
  <mergeCells count="35">
    <mergeCell ref="A43:B43"/>
    <mergeCell ref="A24:B24"/>
    <mergeCell ref="A35:B35"/>
    <mergeCell ref="C50:D50"/>
    <mergeCell ref="D29:E29"/>
    <mergeCell ref="C49:E49"/>
    <mergeCell ref="D27:E27"/>
    <mergeCell ref="D32:E32"/>
    <mergeCell ref="C31:D31"/>
    <mergeCell ref="C36:E36"/>
    <mergeCell ref="C30:E30"/>
    <mergeCell ref="C37:E37"/>
    <mergeCell ref="C51:E51"/>
    <mergeCell ref="D17:E17"/>
    <mergeCell ref="C21:D21"/>
    <mergeCell ref="D22:E22"/>
    <mergeCell ref="F44:F47"/>
    <mergeCell ref="D41:E41"/>
    <mergeCell ref="C42:E42"/>
    <mergeCell ref="C18:E18"/>
    <mergeCell ref="A1:F1"/>
    <mergeCell ref="A40:B40"/>
    <mergeCell ref="A4:B4"/>
    <mergeCell ref="C15:E15"/>
    <mergeCell ref="C14:E14"/>
    <mergeCell ref="A2:F2"/>
    <mergeCell ref="C6:E6"/>
    <mergeCell ref="C19:E19"/>
    <mergeCell ref="C8:C12"/>
    <mergeCell ref="D8:D12"/>
    <mergeCell ref="E8:E12"/>
    <mergeCell ref="C38:F38"/>
    <mergeCell ref="C33:D33"/>
    <mergeCell ref="A13:B13"/>
    <mergeCell ref="D16:E16"/>
  </mergeCells>
  <printOptions horizontalCentered="1"/>
  <pageMargins left="0.23622047244094491" right="0.23622047244094491" top="0.18" bottom="0.17" header="0.17" footer="0.17"/>
  <pageSetup paperSize="9" scale="70" orientation="landscape" r:id="rId1"/>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G136"/>
  <sheetViews>
    <sheetView zoomScale="160" zoomScaleNormal="160" workbookViewId="0">
      <selection activeCell="C39" sqref="C39:E39"/>
    </sheetView>
  </sheetViews>
  <sheetFormatPr baseColWidth="10" defaultColWidth="11.42578125" defaultRowHeight="15" x14ac:dyDescent="0.25"/>
  <cols>
    <col min="1" max="1" width="3.140625" style="251" customWidth="1"/>
    <col min="2" max="2" width="6.28515625" style="331" customWidth="1"/>
    <col min="3" max="10" width="6.28515625" style="251" customWidth="1"/>
    <col min="11" max="11" width="7" style="251" customWidth="1"/>
    <col min="12" max="12" width="2.85546875" style="251" customWidth="1"/>
    <col min="13" max="14" width="11.42578125" style="251" hidden="1" customWidth="1"/>
    <col min="15" max="15" width="11.42578125" style="332" hidden="1" customWidth="1"/>
    <col min="16" max="18" width="11.42578125" hidden="1" customWidth="1"/>
    <col min="19" max="29" width="11.42578125" style="251" hidden="1" customWidth="1"/>
    <col min="30" max="30" width="2.7109375" style="98" hidden="1" customWidth="1"/>
    <col min="31" max="33" width="14.7109375" style="98" customWidth="1"/>
    <col min="34" max="16373" width="11.42578125" style="251"/>
    <col min="16374" max="16384" width="1" style="251" customWidth="1"/>
  </cols>
  <sheetData>
    <row r="1" spans="1:33" ht="56.25" customHeight="1" thickTop="1" x14ac:dyDescent="0.25">
      <c r="A1" s="464" t="s">
        <v>1621</v>
      </c>
      <c r="B1" s="465"/>
      <c r="C1" s="465"/>
      <c r="D1" s="465"/>
      <c r="E1" s="465"/>
      <c r="F1" s="465"/>
      <c r="G1" s="465"/>
      <c r="H1" s="465"/>
      <c r="I1" s="465"/>
      <c r="J1" s="465"/>
      <c r="K1" s="465"/>
      <c r="L1" s="250"/>
      <c r="O1" s="251"/>
      <c r="AD1" s="76"/>
      <c r="AE1" s="446" t="s">
        <v>1794</v>
      </c>
      <c r="AF1" s="446"/>
      <c r="AG1" s="446"/>
    </row>
    <row r="2" spans="1:33" s="255" customFormat="1" ht="9.9499999999999993" customHeight="1" thickBot="1" x14ac:dyDescent="0.35">
      <c r="A2" s="252"/>
      <c r="B2" s="253"/>
      <c r="C2" s="253"/>
      <c r="D2" s="253"/>
      <c r="E2" s="253"/>
      <c r="F2" s="253"/>
      <c r="G2" s="253"/>
      <c r="H2" s="253"/>
      <c r="I2" s="253"/>
      <c r="J2" s="253"/>
      <c r="K2" s="253"/>
      <c r="L2" s="254"/>
      <c r="AD2" s="78"/>
      <c r="AE2" s="446"/>
      <c r="AF2" s="446"/>
      <c r="AG2" s="446"/>
    </row>
    <row r="3" spans="1:33" ht="30" customHeight="1" thickBot="1" x14ac:dyDescent="0.3">
      <c r="A3" s="256" t="s">
        <v>21</v>
      </c>
      <c r="B3" s="257"/>
      <c r="C3" s="258"/>
      <c r="D3" s="477">
        <f>'FICHE CLUB'!$E$3</f>
        <v>0</v>
      </c>
      <c r="E3" s="478"/>
      <c r="F3" s="478"/>
      <c r="G3" s="478"/>
      <c r="H3" s="478"/>
      <c r="I3" s="479"/>
      <c r="J3" s="259"/>
      <c r="K3" s="257"/>
      <c r="L3" s="260"/>
      <c r="O3" s="251"/>
      <c r="AD3" s="81"/>
      <c r="AE3" s="446"/>
      <c r="AF3" s="446"/>
      <c r="AG3" s="446"/>
    </row>
    <row r="4" spans="1:33" ht="9.9499999999999993" customHeight="1" thickBot="1" x14ac:dyDescent="0.3">
      <c r="A4" s="261"/>
      <c r="B4" s="262"/>
      <c r="C4" s="263"/>
      <c r="D4" s="263"/>
      <c r="E4" s="257"/>
      <c r="F4" s="257"/>
      <c r="G4" s="257"/>
      <c r="H4" s="257"/>
      <c r="I4" s="257"/>
      <c r="J4" s="257"/>
      <c r="K4" s="257"/>
      <c r="L4" s="264"/>
      <c r="O4" s="251"/>
      <c r="AD4" s="81"/>
      <c r="AE4" s="446"/>
      <c r="AF4" s="446"/>
      <c r="AG4" s="446"/>
    </row>
    <row r="5" spans="1:33" ht="30" customHeight="1" thickBot="1" x14ac:dyDescent="0.35">
      <c r="A5" s="265" t="s">
        <v>20</v>
      </c>
      <c r="B5" s="262"/>
      <c r="C5" s="263"/>
      <c r="D5" s="466" t="str">
        <f>'FICHE CLUB'!$T$3</f>
        <v/>
      </c>
      <c r="E5" s="467"/>
      <c r="F5" s="467"/>
      <c r="G5" s="467"/>
      <c r="H5" s="467"/>
      <c r="I5" s="468"/>
      <c r="J5" s="266"/>
      <c r="K5" s="267"/>
      <c r="L5" s="264"/>
      <c r="N5" s="268"/>
      <c r="O5" s="251"/>
      <c r="AD5" s="81"/>
      <c r="AE5" s="446"/>
      <c r="AF5" s="446"/>
      <c r="AG5" s="446"/>
    </row>
    <row r="6" spans="1:33" ht="9.9499999999999993" customHeight="1" thickBot="1" x14ac:dyDescent="0.3">
      <c r="A6" s="261"/>
      <c r="B6" s="262"/>
      <c r="C6" s="263"/>
      <c r="D6" s="263"/>
      <c r="E6" s="257"/>
      <c r="F6" s="257"/>
      <c r="G6" s="257"/>
      <c r="H6" s="257"/>
      <c r="I6" s="257"/>
      <c r="J6" s="257"/>
      <c r="K6" s="257"/>
      <c r="L6" s="264"/>
      <c r="N6" s="268"/>
      <c r="O6" s="251"/>
      <c r="AD6" s="81"/>
      <c r="AE6" s="446"/>
      <c r="AF6" s="446"/>
      <c r="AG6" s="446"/>
    </row>
    <row r="7" spans="1:33" ht="30" customHeight="1" thickBot="1" x14ac:dyDescent="0.35">
      <c r="A7" s="265" t="s">
        <v>22</v>
      </c>
      <c r="B7" s="257"/>
      <c r="C7" s="258"/>
      <c r="D7" s="466" t="str">
        <f>'FICHE CLUB'!$A$5</f>
        <v/>
      </c>
      <c r="E7" s="467"/>
      <c r="F7" s="467"/>
      <c r="G7" s="467"/>
      <c r="H7" s="467"/>
      <c r="I7" s="468"/>
      <c r="J7" s="266"/>
      <c r="K7" s="267"/>
      <c r="L7" s="269"/>
      <c r="N7" s="338" t="e">
        <f>VLOOKUP(District,Feuil3!F1:G12,2)</f>
        <v>#N/A</v>
      </c>
      <c r="O7" s="251"/>
      <c r="S7" s="268"/>
      <c r="AD7" s="81"/>
      <c r="AE7" s="446"/>
      <c r="AF7" s="446"/>
      <c r="AG7" s="446"/>
    </row>
    <row r="8" spans="1:33" ht="9.75" customHeight="1" thickBot="1" x14ac:dyDescent="0.35">
      <c r="A8" s="265"/>
      <c r="B8" s="257"/>
      <c r="C8" s="258"/>
      <c r="D8" s="266"/>
      <c r="E8" s="266"/>
      <c r="F8" s="266"/>
      <c r="G8" s="266"/>
      <c r="H8" s="266"/>
      <c r="I8" s="266"/>
      <c r="J8" s="266"/>
      <c r="K8" s="267"/>
      <c r="L8" s="269"/>
      <c r="N8" s="268"/>
      <c r="O8" s="251"/>
      <c r="S8" s="268"/>
      <c r="AD8" s="81"/>
      <c r="AE8" s="446"/>
      <c r="AF8" s="446"/>
      <c r="AG8" s="446"/>
    </row>
    <row r="9" spans="1:33" ht="30" customHeight="1" thickBot="1" x14ac:dyDescent="0.35">
      <c r="A9" s="265" t="s">
        <v>1625</v>
      </c>
      <c r="B9" s="257"/>
      <c r="C9" s="258"/>
      <c r="D9" s="466" t="str">
        <f>'FICHE CLUB'!$T$5</f>
        <v/>
      </c>
      <c r="E9" s="467"/>
      <c r="F9" s="467"/>
      <c r="G9" s="467"/>
      <c r="H9" s="467"/>
      <c r="I9" s="468"/>
      <c r="J9" s="266"/>
      <c r="K9" s="267"/>
      <c r="L9" s="269"/>
      <c r="N9" s="268"/>
      <c r="O9" s="251"/>
      <c r="S9" s="268"/>
      <c r="AD9" s="81"/>
      <c r="AE9" s="446"/>
      <c r="AF9" s="446"/>
      <c r="AG9" s="446"/>
    </row>
    <row r="10" spans="1:33" ht="10.5" customHeight="1" x14ac:dyDescent="0.3">
      <c r="A10" s="265"/>
      <c r="B10" s="257"/>
      <c r="C10" s="258"/>
      <c r="D10" s="266"/>
      <c r="E10" s="266"/>
      <c r="F10" s="266"/>
      <c r="G10" s="266"/>
      <c r="H10" s="266"/>
      <c r="I10" s="266"/>
      <c r="J10" s="266"/>
      <c r="K10" s="267"/>
      <c r="L10" s="269"/>
      <c r="N10" s="268"/>
      <c r="O10" s="251"/>
      <c r="S10" s="268"/>
      <c r="AD10" s="81"/>
      <c r="AE10" s="446"/>
      <c r="AF10" s="446"/>
      <c r="AG10" s="446"/>
    </row>
    <row r="11" spans="1:33" ht="20.100000000000001" customHeight="1" thickBot="1" x14ac:dyDescent="0.3">
      <c r="A11" s="265" t="s">
        <v>23</v>
      </c>
      <c r="B11" s="270"/>
      <c r="C11" s="258"/>
      <c r="D11" s="270"/>
      <c r="E11" s="270"/>
      <c r="F11" s="270"/>
      <c r="G11" s="270"/>
      <c r="H11" s="270"/>
      <c r="I11" s="270"/>
      <c r="J11" s="270"/>
      <c r="K11" s="263"/>
      <c r="L11" s="271"/>
      <c r="N11" s="268"/>
      <c r="O11" s="251"/>
      <c r="S11" s="268"/>
      <c r="AD11" s="81"/>
      <c r="AE11" s="446"/>
      <c r="AF11" s="446"/>
      <c r="AG11" s="446"/>
    </row>
    <row r="12" spans="1:33" ht="30" customHeight="1" thickBot="1" x14ac:dyDescent="0.35">
      <c r="A12" s="256" t="s">
        <v>30</v>
      </c>
      <c r="B12" s="272"/>
      <c r="C12" s="273"/>
      <c r="D12" s="274" t="s">
        <v>1637</v>
      </c>
      <c r="E12" s="275">
        <f>'FICHE CLUB'!$E$8</f>
        <v>0</v>
      </c>
      <c r="F12" s="274" t="s">
        <v>1638</v>
      </c>
      <c r="G12" s="275">
        <f>'FICHE CLUB'!$G$8</f>
        <v>0</v>
      </c>
      <c r="H12" s="274" t="s">
        <v>1639</v>
      </c>
      <c r="I12" s="275">
        <f>'FICHE CLUB'!$I$8</f>
        <v>0</v>
      </c>
      <c r="J12" s="276"/>
      <c r="K12" s="257"/>
      <c r="L12" s="254"/>
      <c r="N12" s="85" t="str">
        <f>IF(E12="x",D12,IF(G12="x",F12,IF(I12="x",H12,IF(D14="x",C14,IF(F14="x",E14,IF(H14="x",G14,IF(K14="x",J14,"")))))))</f>
        <v/>
      </c>
      <c r="O12" s="251"/>
      <c r="S12" s="268"/>
      <c r="AD12" s="81"/>
      <c r="AE12" s="397"/>
      <c r="AF12" s="397"/>
      <c r="AG12" s="397"/>
    </row>
    <row r="13" spans="1:33" s="279" customFormat="1" ht="9.9499999999999993" customHeight="1" thickBot="1" x14ac:dyDescent="0.35">
      <c r="A13" s="333"/>
      <c r="B13" s="267"/>
      <c r="C13" s="267"/>
      <c r="D13" s="267"/>
      <c r="E13" s="267"/>
      <c r="F13" s="267"/>
      <c r="G13" s="267"/>
      <c r="H13" s="267"/>
      <c r="I13" s="267"/>
      <c r="J13" s="267"/>
      <c r="K13" s="267"/>
      <c r="L13" s="278"/>
      <c r="AD13" s="98"/>
      <c r="AE13" s="397"/>
      <c r="AF13" s="397"/>
      <c r="AG13" s="397"/>
    </row>
    <row r="14" spans="1:33" s="279" customFormat="1" ht="30" customHeight="1" thickBot="1" x14ac:dyDescent="0.35">
      <c r="A14" s="256" t="s">
        <v>31</v>
      </c>
      <c r="B14" s="263"/>
      <c r="C14" s="274" t="s">
        <v>1640</v>
      </c>
      <c r="D14" s="275">
        <f>'FICHE CLUB'!$S$8</f>
        <v>0</v>
      </c>
      <c r="E14" s="274" t="s">
        <v>1641</v>
      </c>
      <c r="F14" s="275">
        <f>'FICHE CLUB'!$U$8</f>
        <v>0</v>
      </c>
      <c r="G14" s="274" t="s">
        <v>1642</v>
      </c>
      <c r="H14" s="275">
        <f>'FICHE CLUB'!$W$8</f>
        <v>0</v>
      </c>
      <c r="I14" s="280"/>
      <c r="J14" s="281" t="s">
        <v>1643</v>
      </c>
      <c r="K14" s="275">
        <f>'FICHE CLUB'!$Y$8</f>
        <v>0</v>
      </c>
      <c r="L14" s="278"/>
      <c r="AD14" s="98"/>
      <c r="AE14" s="397"/>
      <c r="AF14" s="397"/>
      <c r="AG14" s="397"/>
    </row>
    <row r="15" spans="1:33" ht="20.100000000000001" customHeight="1" thickBot="1" x14ac:dyDescent="0.3">
      <c r="A15" s="265" t="s">
        <v>1678</v>
      </c>
      <c r="B15" s="270"/>
      <c r="C15" s="258"/>
      <c r="D15" s="270"/>
      <c r="E15" s="270"/>
      <c r="F15" s="270"/>
      <c r="G15" s="270"/>
      <c r="H15" s="270"/>
      <c r="I15" s="270"/>
      <c r="J15" s="270"/>
      <c r="K15" s="263"/>
      <c r="L15" s="271"/>
      <c r="N15" s="268"/>
      <c r="O15" s="251"/>
      <c r="S15" s="268"/>
      <c r="AD15" s="359">
        <f>AA51</f>
        <v>0</v>
      </c>
      <c r="AE15" s="397"/>
      <c r="AF15" s="397"/>
      <c r="AG15" s="397"/>
    </row>
    <row r="16" spans="1:33" ht="30" customHeight="1" thickBot="1" x14ac:dyDescent="0.3">
      <c r="A16" s="470" t="s">
        <v>1679</v>
      </c>
      <c r="B16" s="471"/>
      <c r="C16" s="472">
        <f>'FICHE CLUB'!$D$11</f>
        <v>0</v>
      </c>
      <c r="D16" s="473"/>
      <c r="E16" s="474"/>
      <c r="F16" s="475" t="s">
        <v>1680</v>
      </c>
      <c r="G16" s="476"/>
      <c r="H16" s="472">
        <f>'FICHE CLUB'!$L$11</f>
        <v>0</v>
      </c>
      <c r="I16" s="473"/>
      <c r="J16" s="473"/>
      <c r="K16" s="474"/>
      <c r="L16" s="254"/>
      <c r="N16" s="268"/>
      <c r="O16" s="251"/>
      <c r="S16" s="268"/>
      <c r="AD16" s="115"/>
      <c r="AE16" s="397"/>
      <c r="AF16" s="397"/>
      <c r="AG16" s="397"/>
    </row>
    <row r="17" spans="1:33" s="279" customFormat="1" ht="9.9499999999999993" customHeight="1" thickBot="1" x14ac:dyDescent="0.35">
      <c r="A17" s="333"/>
      <c r="B17" s="267"/>
      <c r="C17" s="267"/>
      <c r="D17" s="267"/>
      <c r="E17" s="267"/>
      <c r="F17" s="267"/>
      <c r="G17" s="267"/>
      <c r="H17" s="267"/>
      <c r="I17" s="267"/>
      <c r="J17" s="267"/>
      <c r="K17" s="267"/>
      <c r="L17" s="278"/>
      <c r="AD17" s="115"/>
      <c r="AE17" s="397"/>
      <c r="AF17" s="397"/>
      <c r="AG17" s="397"/>
    </row>
    <row r="18" spans="1:33" s="279" customFormat="1" ht="30" customHeight="1" thickBot="1" x14ac:dyDescent="0.35">
      <c r="A18" s="470" t="s">
        <v>1683</v>
      </c>
      <c r="B18" s="471"/>
      <c r="C18" s="472">
        <f>'FICHE CLUB'!$T$11</f>
        <v>0</v>
      </c>
      <c r="D18" s="473"/>
      <c r="E18" s="474"/>
      <c r="F18" s="282" t="s">
        <v>1682</v>
      </c>
      <c r="G18" s="472">
        <f>'FICHE CLUB'!$AA$11</f>
        <v>0</v>
      </c>
      <c r="H18" s="473"/>
      <c r="I18" s="473"/>
      <c r="J18" s="473"/>
      <c r="K18" s="474"/>
      <c r="L18" s="278"/>
      <c r="AD18" s="115"/>
      <c r="AE18" s="397"/>
      <c r="AF18" s="397"/>
      <c r="AG18" s="397"/>
    </row>
    <row r="19" spans="1:33" ht="9.9499999999999993" customHeight="1" x14ac:dyDescent="0.25">
      <c r="A19" s="261"/>
      <c r="B19" s="283"/>
      <c r="C19" s="257"/>
      <c r="D19" s="257"/>
      <c r="E19" s="257"/>
      <c r="F19" s="257"/>
      <c r="G19" s="257"/>
      <c r="H19" s="257"/>
      <c r="I19" s="257"/>
      <c r="J19" s="257"/>
      <c r="K19" s="257"/>
      <c r="L19" s="260"/>
      <c r="N19" s="268"/>
      <c r="O19" s="251"/>
      <c r="S19" s="268"/>
      <c r="AD19" s="115"/>
      <c r="AE19" s="397"/>
      <c r="AF19" s="397"/>
      <c r="AG19" s="397"/>
    </row>
    <row r="20" spans="1:33" ht="20.100000000000001" customHeight="1" x14ac:dyDescent="0.25">
      <c r="A20" s="284" t="s">
        <v>24</v>
      </c>
      <c r="B20" s="285"/>
      <c r="C20" s="285"/>
      <c r="D20" s="285"/>
      <c r="E20" s="285"/>
      <c r="F20" s="285"/>
      <c r="G20" s="285"/>
      <c r="H20" s="285"/>
      <c r="I20" s="285"/>
      <c r="J20" s="285"/>
      <c r="K20" s="286"/>
      <c r="L20" s="260"/>
      <c r="M20" s="251">
        <f>MIN(M23:M55)</f>
        <v>0</v>
      </c>
      <c r="N20" s="287"/>
      <c r="O20" s="287"/>
      <c r="AD20" s="115"/>
      <c r="AE20" s="369" t="s">
        <v>3</v>
      </c>
      <c r="AF20" s="385" t="s">
        <v>1762</v>
      </c>
      <c r="AG20" s="369" t="s">
        <v>5</v>
      </c>
    </row>
    <row r="21" spans="1:33" ht="5.25" customHeight="1" x14ac:dyDescent="0.25">
      <c r="A21" s="288"/>
      <c r="B21" s="289"/>
      <c r="C21" s="289"/>
      <c r="D21" s="289"/>
      <c r="E21" s="289"/>
      <c r="F21" s="289"/>
      <c r="G21" s="289"/>
      <c r="H21" s="289"/>
      <c r="I21" s="289"/>
      <c r="J21" s="289"/>
      <c r="K21" s="289"/>
      <c r="L21" s="260"/>
      <c r="N21" s="287"/>
      <c r="O21" s="287"/>
      <c r="AD21" s="359">
        <f>AA21*AF28</f>
        <v>0</v>
      </c>
    </row>
    <row r="22" spans="1:33" ht="20.100000000000001" customHeight="1" thickBot="1" x14ac:dyDescent="0.3">
      <c r="A22" s="290">
        <v>1</v>
      </c>
      <c r="B22" s="459" t="s">
        <v>1684</v>
      </c>
      <c r="C22" s="459"/>
      <c r="D22" s="459"/>
      <c r="E22" s="459"/>
      <c r="F22" s="459"/>
      <c r="G22" s="459"/>
      <c r="H22" s="459"/>
      <c r="I22" s="459"/>
      <c r="J22" s="459"/>
      <c r="K22" s="459"/>
      <c r="L22" s="260"/>
      <c r="O22" s="251"/>
      <c r="AD22" s="359"/>
      <c r="AE22" s="211">
        <v>18</v>
      </c>
      <c r="AF22" s="211">
        <v>22</v>
      </c>
      <c r="AG22" s="211">
        <v>25</v>
      </c>
    </row>
    <row r="23" spans="1:33" ht="30" customHeight="1" thickBot="1" x14ac:dyDescent="0.3">
      <c r="A23" s="290"/>
      <c r="B23" s="257"/>
      <c r="C23" s="458">
        <f>'FICHE CLUB'!AA15</f>
        <v>0</v>
      </c>
      <c r="D23" s="458"/>
      <c r="E23" s="458"/>
      <c r="F23" s="291" t="e">
        <f>(C23/C60)</f>
        <v>#DIV/0!</v>
      </c>
      <c r="G23" s="456" t="str">
        <f>IFERROR(IF(F23&gt;=25,"Elite",IF(F23&gt;=22,"Excellence",IF(F23&gt;=18,"Espoir","Non éligible"))),"")</f>
        <v/>
      </c>
      <c r="H23" s="457" t="str">
        <f>IFERROR(IF(G23&gt;=25,"Elite",IF(G23&gt;=22,"Excellence",IF(G23&gt;=18,"Espoir","Non éligible"))),"")</f>
        <v>Elite</v>
      </c>
      <c r="I23" s="457" t="str">
        <f>IFERROR(IF(H23&gt;=25,"Elite",IF(H23&gt;=22,"Excellence",IF(H23&gt;=18,"Espoir","Non éligible"))),"")</f>
        <v>Elite</v>
      </c>
      <c r="J23" s="457" t="str">
        <f>IFERROR(IF(I23&gt;=25,"Elite",IF(I23&gt;=22,"Excellence",IF(I23&gt;=18,"Espoir","Non éligible"))),"")</f>
        <v>Elite</v>
      </c>
      <c r="K23" s="457" t="str">
        <f>IFERROR(IF(J23&gt;=25,"Elite",IF(J23&gt;=22,"Excellence",IF(J23&gt;=18,"Espoir","Non éligible"))),"")</f>
        <v>Elite</v>
      </c>
      <c r="L23" s="260"/>
      <c r="M23" s="251">
        <f>IF(G23="Elite",3,IF(G23="Excellence",2,IF(G23="Espoir",1,0)))</f>
        <v>0</v>
      </c>
      <c r="O23" s="251"/>
      <c r="AD23" s="362">
        <f>C60</f>
        <v>0</v>
      </c>
      <c r="AE23" s="365">
        <f>IF($C23=0,$AD23*AE22,IF(($AD23*AE22)-$C23&lt;0,0,($AD23*AE22)-$AD23))</f>
        <v>0</v>
      </c>
      <c r="AF23" s="366">
        <f t="shared" ref="AF23:AG23" si="0">IF($C23=0,$AD23*AF22,IF(($AD23*AF22)-$C23&lt;0,0,($AD23*AF22)-$AD23))</f>
        <v>0</v>
      </c>
      <c r="AG23" s="366">
        <f t="shared" si="0"/>
        <v>0</v>
      </c>
    </row>
    <row r="24" spans="1:33" ht="26.25" customHeight="1" thickBot="1" x14ac:dyDescent="0.3">
      <c r="A24" s="290">
        <v>2</v>
      </c>
      <c r="B24" s="444" t="s">
        <v>1685</v>
      </c>
      <c r="C24" s="444"/>
      <c r="D24" s="444"/>
      <c r="E24" s="444"/>
      <c r="F24" s="444"/>
      <c r="G24" s="444"/>
      <c r="H24" s="444"/>
      <c r="I24" s="444"/>
      <c r="J24" s="444"/>
      <c r="K24" s="444"/>
      <c r="L24" s="260"/>
      <c r="O24" s="251"/>
      <c r="AD24" s="257"/>
      <c r="AE24" s="359">
        <v>2</v>
      </c>
      <c r="AF24" s="359">
        <v>2</v>
      </c>
      <c r="AG24" s="359">
        <v>2</v>
      </c>
    </row>
    <row r="25" spans="1:33" ht="30" customHeight="1" thickBot="1" x14ac:dyDescent="0.35">
      <c r="A25" s="290"/>
      <c r="B25" s="292"/>
      <c r="C25" s="458">
        <f>'FICHE CLUB'!AA17</f>
        <v>0</v>
      </c>
      <c r="D25" s="458"/>
      <c r="E25" s="458"/>
      <c r="F25" s="267"/>
      <c r="G25" s="456" t="str">
        <f>IFERROR(IF(C25&gt;=2,"Elite","Non éligible"),"")</f>
        <v>Non éligible</v>
      </c>
      <c r="H25" s="457" t="str">
        <f>IFERROR(IF(F25&gt;=2,"Elite","Non éligible"),"")</f>
        <v>Non éligible</v>
      </c>
      <c r="I25" s="457" t="str">
        <f>IFERROR(IF(G25&gt;=2,"Elite","Non éligible"),"")</f>
        <v>Elite</v>
      </c>
      <c r="J25" s="457" t="str">
        <f>IFERROR(IF(H25&gt;=2,"Elite","Non éligible"),"")</f>
        <v>Elite</v>
      </c>
      <c r="K25" s="457" t="str">
        <f>IFERROR(IF(I25&gt;=2,"Elite","Non éligible"),"")</f>
        <v>Elite</v>
      </c>
      <c r="L25" s="260"/>
      <c r="M25" s="251">
        <f>IF(G25="Elite",3,IF(G25="Excellence",2,IF(G25="Espoir",1,0)))</f>
        <v>0</v>
      </c>
      <c r="O25" s="251"/>
      <c r="AD25" s="257"/>
      <c r="AE25" s="365">
        <f>IF(AE24-$C25&lt;0,0,AE24-$C25)</f>
        <v>2</v>
      </c>
      <c r="AF25" s="366">
        <f>IF(AF24-$C25&lt;0,0,AF24-$C25)</f>
        <v>2</v>
      </c>
      <c r="AG25" s="367">
        <f>IF(AG24-$C25&lt;0,0,AG24-$C25)</f>
        <v>2</v>
      </c>
    </row>
    <row r="26" spans="1:33" ht="20.100000000000001" customHeight="1" thickBot="1" x14ac:dyDescent="0.3">
      <c r="A26" s="290">
        <v>3</v>
      </c>
      <c r="B26" s="444" t="s">
        <v>1686</v>
      </c>
      <c r="C26" s="444"/>
      <c r="D26" s="444"/>
      <c r="E26" s="444"/>
      <c r="F26" s="444"/>
      <c r="G26" s="444"/>
      <c r="H26" s="444"/>
      <c r="I26" s="444"/>
      <c r="J26" s="444"/>
      <c r="K26" s="444"/>
      <c r="L26" s="260"/>
      <c r="O26" s="251"/>
      <c r="AD26" s="257"/>
      <c r="AE26" s="360">
        <v>0.15</v>
      </c>
      <c r="AF26" s="360">
        <v>0.2</v>
      </c>
      <c r="AG26" s="360">
        <v>0.25</v>
      </c>
    </row>
    <row r="27" spans="1:33" ht="30" customHeight="1" thickBot="1" x14ac:dyDescent="0.3">
      <c r="A27" s="290"/>
      <c r="B27" s="292"/>
      <c r="C27" s="458">
        <f>'FICHE CLUB'!AA19</f>
        <v>0</v>
      </c>
      <c r="D27" s="458"/>
      <c r="E27" s="458"/>
      <c r="F27" s="293" t="e">
        <f>+C27/C31+C29</f>
        <v>#DIV/0!</v>
      </c>
      <c r="G27" s="456" t="str">
        <f>IFERROR(IF(F27&gt;=25%,"Elite",IF(F27&gt;=20%,"Excellence",IF(F27&gt;=15%,"Espoir","Non éligible"))),"")</f>
        <v/>
      </c>
      <c r="H27" s="457" t="str">
        <f>IFERROR(IF(G27&gt;=25%,"Elite",IF(G27&gt;=20%,"Excellence",IF(G27&gt;=15%,"Espoir","Non éligible"))),"")</f>
        <v>Elite</v>
      </c>
      <c r="I27" s="457" t="str">
        <f>IFERROR(IF(H27&gt;=25%,"Elite",IF(H27&gt;=20%,"Excellence",IF(H27&gt;=15%,"Espoir","Non éligible"))),"")</f>
        <v>Elite</v>
      </c>
      <c r="J27" s="457" t="str">
        <f>IFERROR(IF(I27&gt;=25%,"Elite",IF(I27&gt;=20%,"Excellence",IF(I27&gt;=15%,"Espoir","Non éligible"))),"")</f>
        <v>Elite</v>
      </c>
      <c r="K27" s="457" t="str">
        <f>IFERROR(IF(J27&gt;=25%,"Elite",IF(J27&gt;=20%,"Excellence",IF(J27&gt;=15%,"Espoir","Non éligible"))),"")</f>
        <v>Elite</v>
      </c>
      <c r="L27" s="260"/>
      <c r="M27" s="251">
        <f>IF(G31="Elite",3,IF(G31="Excellence",2,IF(G31="Espoir",1,0)))</f>
        <v>0</v>
      </c>
      <c r="O27" s="251"/>
      <c r="AD27" s="257"/>
      <c r="AE27" s="365">
        <f>IFERROR(IF($F27&lt;AE26,ROUNDUP(($C27+$C31)*AE26,0)-$C27,0),0)</f>
        <v>0</v>
      </c>
      <c r="AF27" s="366">
        <f>IFERROR(IF($F27&lt;AF26,ROUNDUP(($C27+$C31)*AF26,0)-$C27,0),0)</f>
        <v>0</v>
      </c>
      <c r="AG27" s="367">
        <f>IFERROR(IF($F27&lt;AG26,ROUNDUP(($C27+$C31)*AG26,0)-$C27,0)+AF27,0)</f>
        <v>0</v>
      </c>
    </row>
    <row r="28" spans="1:33" ht="18.75" customHeight="1" x14ac:dyDescent="0.25">
      <c r="A28" s="290">
        <v>4</v>
      </c>
      <c r="B28" s="444" t="s">
        <v>1687</v>
      </c>
      <c r="C28" s="444"/>
      <c r="D28" s="444"/>
      <c r="E28" s="444"/>
      <c r="F28" s="444"/>
      <c r="G28" s="444"/>
      <c r="H28" s="444"/>
      <c r="I28" s="444"/>
      <c r="J28" s="444"/>
      <c r="K28" s="444"/>
      <c r="L28" s="260"/>
      <c r="O28" s="251"/>
      <c r="AD28" s="257"/>
      <c r="AE28" s="361">
        <v>0.2</v>
      </c>
      <c r="AF28" s="361">
        <v>0.22</v>
      </c>
      <c r="AG28" s="361">
        <v>0.25</v>
      </c>
    </row>
    <row r="29" spans="1:33" ht="30" customHeight="1" x14ac:dyDescent="0.3">
      <c r="A29" s="290"/>
      <c r="B29" s="292"/>
      <c r="C29" s="458">
        <f>'FICHE CLUB'!AA21</f>
        <v>0</v>
      </c>
      <c r="D29" s="458"/>
      <c r="E29" s="458"/>
      <c r="F29" s="195" t="e">
        <f>(C27+C31+C33+C37+C35)/C29</f>
        <v>#DIV/0!</v>
      </c>
      <c r="G29" s="456" t="str">
        <f>IFERROR(IF($F$29&gt;=25%,"Elite",IF($F$29&gt;=22%,"Excellence",IF($F$29&gt;=20%,"Espoir","Non éligible"))),"")</f>
        <v/>
      </c>
      <c r="H29" s="457"/>
      <c r="I29" s="457"/>
      <c r="J29" s="457"/>
      <c r="K29" s="457"/>
      <c r="L29" s="260"/>
      <c r="M29" s="251">
        <f>IF(G25="Elite",3,IF(G25="Excellence",2,IF(G25="Espoir",1,0)))</f>
        <v>0</v>
      </c>
      <c r="O29" s="251"/>
      <c r="AD29" s="257"/>
    </row>
    <row r="30" spans="1:33" ht="19.5" customHeight="1" thickBot="1" x14ac:dyDescent="0.3">
      <c r="A30" s="290">
        <v>5</v>
      </c>
      <c r="B30" s="469" t="s">
        <v>1759</v>
      </c>
      <c r="C30" s="469"/>
      <c r="D30" s="469"/>
      <c r="E30" s="469"/>
      <c r="F30" s="469"/>
      <c r="G30" s="469"/>
      <c r="H30" s="469"/>
      <c r="I30" s="469"/>
      <c r="J30" s="469"/>
      <c r="K30" s="469"/>
      <c r="L30" s="260"/>
      <c r="O30" s="251"/>
      <c r="AD30" s="115"/>
      <c r="AE30" s="398"/>
      <c r="AF30" s="398"/>
      <c r="AG30" s="398"/>
    </row>
    <row r="31" spans="1:33" ht="30" customHeight="1" x14ac:dyDescent="0.25">
      <c r="A31" s="290"/>
      <c r="B31" s="292"/>
      <c r="C31" s="458">
        <f>'FICHE CLUB'!AA23</f>
        <v>0</v>
      </c>
      <c r="D31" s="458"/>
      <c r="E31" s="458"/>
      <c r="F31" s="364"/>
      <c r="G31" s="456" t="str">
        <f>IFERROR(IF($F$29&gt;=25%,"Elite",IF($F$29&gt;=22%,"Excellence",IF($F$29&gt;=20%,"Espoir","Non éligible"))),"")</f>
        <v/>
      </c>
      <c r="H31" s="457"/>
      <c r="I31" s="457"/>
      <c r="J31" s="457"/>
      <c r="K31" s="457"/>
      <c r="L31" s="260"/>
      <c r="M31" s="251">
        <f>IF(G27="Elite",3,IF(G27="Excellence",2,IF(G27="Espoir",1,0)))</f>
        <v>0</v>
      </c>
      <c r="O31" s="251"/>
      <c r="AD31" s="115">
        <f>C31+C33+C35+C37</f>
        <v>0</v>
      </c>
      <c r="AE31" s="447">
        <f>IFERROR(IF($F29&lt;AE28,ROUNDUP(($C29)*AE28,0)-AD31,0),0)</f>
        <v>0</v>
      </c>
      <c r="AF31" s="450">
        <f>IFERROR(IF(F29&lt;AF28,ROUNDUP((C29)*AF28,0)-AD31,0),0)</f>
        <v>0</v>
      </c>
      <c r="AG31" s="453">
        <f>IFERROR(IF(F29&lt;AG28,ROUNDUP((C29)*AG28,0)-AD31,0),0)</f>
        <v>0</v>
      </c>
    </row>
    <row r="32" spans="1:33" ht="20.100000000000001" customHeight="1" x14ac:dyDescent="0.25">
      <c r="A32" s="290">
        <v>6</v>
      </c>
      <c r="B32" s="459" t="s">
        <v>1688</v>
      </c>
      <c r="C32" s="459"/>
      <c r="D32" s="459"/>
      <c r="E32" s="459"/>
      <c r="F32" s="459"/>
      <c r="G32" s="459"/>
      <c r="H32" s="459"/>
      <c r="I32" s="459"/>
      <c r="J32" s="459"/>
      <c r="K32" s="459"/>
      <c r="L32" s="260"/>
      <c r="O32" s="251"/>
      <c r="AD32" s="115"/>
      <c r="AE32" s="448"/>
      <c r="AF32" s="451"/>
      <c r="AG32" s="454"/>
    </row>
    <row r="33" spans="1:33" ht="30" customHeight="1" x14ac:dyDescent="0.3">
      <c r="A33" s="290"/>
      <c r="B33" s="292"/>
      <c r="C33" s="458">
        <f>'FICHE CLUB'!$AA$25</f>
        <v>0</v>
      </c>
      <c r="D33" s="458"/>
      <c r="E33" s="458"/>
      <c r="F33" s="267"/>
      <c r="G33" s="456" t="str">
        <f>IFERROR(IF($F$29&gt;=25%,"Elite",IF($F$29&gt;=22%,"Excellence",IF($F$29&gt;=20%,"Espoir","Non éligible"))),"")</f>
        <v/>
      </c>
      <c r="H33" s="457"/>
      <c r="I33" s="457"/>
      <c r="J33" s="457"/>
      <c r="K33" s="457"/>
      <c r="L33" s="260"/>
      <c r="M33" s="251">
        <f>IF(G33="Elite",3,IF(G33="Excellence",2,IF(G33="Espoir",1,0)))</f>
        <v>0</v>
      </c>
      <c r="O33" s="251"/>
      <c r="AD33" s="115"/>
      <c r="AE33" s="448"/>
      <c r="AF33" s="451"/>
      <c r="AG33" s="454"/>
    </row>
    <row r="34" spans="1:33" ht="26.25" customHeight="1" x14ac:dyDescent="0.25">
      <c r="A34" s="290">
        <v>7</v>
      </c>
      <c r="B34" s="444" t="s">
        <v>1689</v>
      </c>
      <c r="C34" s="444"/>
      <c r="D34" s="444"/>
      <c r="E34" s="444"/>
      <c r="F34" s="444"/>
      <c r="G34" s="444"/>
      <c r="H34" s="444"/>
      <c r="I34" s="444"/>
      <c r="J34" s="444"/>
      <c r="K34" s="444"/>
      <c r="L34" s="260"/>
      <c r="O34" s="251"/>
      <c r="AD34" s="115"/>
      <c r="AE34" s="448"/>
      <c r="AF34" s="451"/>
      <c r="AG34" s="454"/>
    </row>
    <row r="35" spans="1:33" ht="30" customHeight="1" x14ac:dyDescent="0.3">
      <c r="A35" s="290"/>
      <c r="B35" s="292"/>
      <c r="C35" s="458">
        <f>'FICHE CLUB'!$AA$27</f>
        <v>0</v>
      </c>
      <c r="D35" s="458"/>
      <c r="E35" s="458"/>
      <c r="F35" s="267"/>
      <c r="G35" s="456" t="str">
        <f>IFERROR(IF($F$29&gt;=25%,"Elite",IF($F$29&gt;=22%,"Excellence",IF($F$29&gt;=20%,"Espoir","Non éligible"))),"")</f>
        <v/>
      </c>
      <c r="H35" s="457"/>
      <c r="I35" s="457"/>
      <c r="J35" s="457"/>
      <c r="K35" s="457"/>
      <c r="L35" s="260"/>
      <c r="M35" s="251">
        <f>IF(G35="Elite",3,IF(G35="Excellence",2,IF(G35="Espoir",1,0)))</f>
        <v>0</v>
      </c>
      <c r="O35" s="251"/>
      <c r="AD35" s="115"/>
      <c r="AE35" s="448"/>
      <c r="AF35" s="451"/>
      <c r="AG35" s="454"/>
    </row>
    <row r="36" spans="1:33" ht="20.100000000000001" customHeight="1" x14ac:dyDescent="0.25">
      <c r="A36" s="290">
        <v>8</v>
      </c>
      <c r="B36" s="292" t="s">
        <v>1690</v>
      </c>
      <c r="C36" s="292"/>
      <c r="D36" s="292"/>
      <c r="E36" s="292"/>
      <c r="F36" s="292"/>
      <c r="G36" s="292"/>
      <c r="H36" s="292"/>
      <c r="I36" s="292"/>
      <c r="J36" s="292"/>
      <c r="K36" s="292"/>
      <c r="L36" s="260"/>
      <c r="O36" s="251"/>
      <c r="AD36" s="115"/>
      <c r="AE36" s="448"/>
      <c r="AF36" s="451"/>
      <c r="AG36" s="454"/>
    </row>
    <row r="37" spans="1:33" ht="30" customHeight="1" thickBot="1" x14ac:dyDescent="0.35">
      <c r="A37" s="290"/>
      <c r="B37" s="292"/>
      <c r="C37" s="458">
        <f>'FICHE CLUB'!$AA$29</f>
        <v>0</v>
      </c>
      <c r="D37" s="458"/>
      <c r="E37" s="458"/>
      <c r="F37" s="267"/>
      <c r="G37" s="456" t="str">
        <f>IFERROR(IF($F$29&gt;=25%,"Elite",IF($F$29&gt;=22%,"Excellence",IF($F$29&gt;=20%,"Espoir","Non éligible"))),"")</f>
        <v/>
      </c>
      <c r="H37" s="457"/>
      <c r="I37" s="457"/>
      <c r="J37" s="457"/>
      <c r="K37" s="457"/>
      <c r="L37" s="260"/>
      <c r="M37" s="251">
        <f>IF(G37="Elite",3,IF(G37="Excellence",2,IF(G37="Espoir",1,0)))</f>
        <v>0</v>
      </c>
      <c r="O37" s="251"/>
      <c r="AD37" s="115"/>
      <c r="AE37" s="449"/>
      <c r="AF37" s="452"/>
      <c r="AG37" s="455"/>
    </row>
    <row r="38" spans="1:33" ht="20.100000000000001" customHeight="1" thickBot="1" x14ac:dyDescent="0.3">
      <c r="A38" s="290">
        <v>9</v>
      </c>
      <c r="B38" s="292" t="s">
        <v>1691</v>
      </c>
      <c r="C38" s="292"/>
      <c r="D38" s="292"/>
      <c r="E38" s="292"/>
      <c r="F38" s="292"/>
      <c r="G38" s="292"/>
      <c r="H38" s="292"/>
      <c r="I38" s="292"/>
      <c r="J38" s="292"/>
      <c r="K38" s="292"/>
      <c r="L38" s="260"/>
      <c r="O38" s="251"/>
      <c r="AD38" s="115"/>
      <c r="AE38" s="115"/>
      <c r="AF38" s="115"/>
      <c r="AG38" s="115"/>
    </row>
    <row r="39" spans="1:33" ht="30" customHeight="1" thickBot="1" x14ac:dyDescent="0.35">
      <c r="A39" s="290"/>
      <c r="B39" s="292"/>
      <c r="C39" s="458">
        <f>'FICHE CLUB'!$AA$31</f>
        <v>0</v>
      </c>
      <c r="D39" s="458"/>
      <c r="E39" s="458"/>
      <c r="F39" s="267"/>
      <c r="G39" s="456" t="str">
        <f>IF(C39="Oui","Elite","Non éligible")</f>
        <v>Non éligible</v>
      </c>
      <c r="H39" s="457"/>
      <c r="I39" s="457"/>
      <c r="J39" s="457"/>
      <c r="K39" s="457"/>
      <c r="L39" s="260"/>
      <c r="M39" s="251">
        <f>IF(G39="Elite",3,IF(G39="Excellence",2,IF(G39="Espoir",1,0)))</f>
        <v>0</v>
      </c>
      <c r="O39" s="251"/>
      <c r="AD39" s="115"/>
      <c r="AE39" s="365" t="str">
        <f>IF(C39="non","OUI",IF(C39="","OUI",IF(C39=0,"OUI","")))</f>
        <v>OUI</v>
      </c>
      <c r="AF39" s="366" t="str">
        <f>IF(C39="non","OUI",IF(C39="","OUI",IF(C39=0,"OUI","")))</f>
        <v>OUI</v>
      </c>
      <c r="AG39" s="366" t="str">
        <f>IF(C39="non","OUI",IF(C39="","OUI",IF(C39=0,"OUI","")))</f>
        <v>OUI</v>
      </c>
    </row>
    <row r="40" spans="1:33" ht="20.100000000000001" customHeight="1" thickBot="1" x14ac:dyDescent="0.3">
      <c r="A40" s="290">
        <v>10</v>
      </c>
      <c r="B40" s="292" t="s">
        <v>1758</v>
      </c>
      <c r="C40" s="292"/>
      <c r="D40" s="292"/>
      <c r="E40" s="292"/>
      <c r="F40" s="292"/>
      <c r="G40" s="292"/>
      <c r="H40" s="292"/>
      <c r="I40" s="292"/>
      <c r="J40" s="292"/>
      <c r="K40" s="292"/>
      <c r="L40" s="260"/>
      <c r="O40" s="251"/>
      <c r="AD40" s="115"/>
      <c r="AE40" s="115"/>
      <c r="AF40" s="115"/>
      <c r="AG40" s="115"/>
    </row>
    <row r="41" spans="1:33" ht="30" customHeight="1" thickBot="1" x14ac:dyDescent="0.35">
      <c r="A41" s="290"/>
      <c r="B41" s="292"/>
      <c r="C41" s="458">
        <f>'FICHE CLUB'!$AA$33</f>
        <v>0</v>
      </c>
      <c r="D41" s="458"/>
      <c r="E41" s="458"/>
      <c r="F41" s="267"/>
      <c r="G41" s="456" t="str">
        <f>IF(C41="Oui","Elite","Espoir")</f>
        <v>Espoir</v>
      </c>
      <c r="H41" s="457"/>
      <c r="I41" s="457"/>
      <c r="J41" s="457"/>
      <c r="K41" s="457"/>
      <c r="L41" s="260"/>
      <c r="M41" s="251">
        <f>IF(G41="Elite",3,IF(G41="Excellence",2,IF(G41="Espoir",1,0)))</f>
        <v>1</v>
      </c>
      <c r="O41" s="251"/>
      <c r="AD41" s="115"/>
      <c r="AE41" s="365" t="str">
        <f>IF(C41="oui","",IF(C41="NON","","NON"))</f>
        <v>NON</v>
      </c>
      <c r="AF41" s="366" t="str">
        <f>IF(C41="non","OUI",IF(C41="","OUI",IF(C41=0,"OUI","")))</f>
        <v>OUI</v>
      </c>
      <c r="AG41" s="366" t="str">
        <f>IF(C41="non","OUI",IF(C41="","OUI",IF(C41=0,"OUI","")))</f>
        <v>OUI</v>
      </c>
    </row>
    <row r="42" spans="1:33" ht="32.25" customHeight="1" thickBot="1" x14ac:dyDescent="0.3">
      <c r="A42" s="290">
        <v>11</v>
      </c>
      <c r="B42" s="444" t="s">
        <v>1692</v>
      </c>
      <c r="C42" s="444"/>
      <c r="D42" s="444"/>
      <c r="E42" s="444"/>
      <c r="F42" s="444"/>
      <c r="G42" s="444"/>
      <c r="H42" s="444"/>
      <c r="I42" s="444"/>
      <c r="J42" s="444"/>
      <c r="K42" s="444"/>
      <c r="L42" s="260"/>
      <c r="O42" s="251"/>
      <c r="AD42" s="115"/>
      <c r="AE42" s="115"/>
      <c r="AF42" s="115"/>
      <c r="AG42" s="115"/>
    </row>
    <row r="43" spans="1:33" ht="30" customHeight="1" thickBot="1" x14ac:dyDescent="0.35">
      <c r="A43" s="290"/>
      <c r="B43" s="292"/>
      <c r="C43" s="458">
        <f>'FICHE CLUB'!$AA$35</f>
        <v>0</v>
      </c>
      <c r="D43" s="458"/>
      <c r="E43" s="458"/>
      <c r="F43" s="267"/>
      <c r="G43" s="456" t="str">
        <f>IF(C43="Oui","Elite","Non éligible")</f>
        <v>Non éligible</v>
      </c>
      <c r="H43" s="457"/>
      <c r="I43" s="457"/>
      <c r="J43" s="457"/>
      <c r="K43" s="457"/>
      <c r="L43" s="260"/>
      <c r="M43" s="251">
        <f>IF(G43="Elite",3,IF(G43="Excellence",2,IF(G43="Espoir",1,0)))</f>
        <v>0</v>
      </c>
      <c r="O43" s="251"/>
      <c r="AD43" s="115"/>
      <c r="AE43" s="365" t="str">
        <f>IF(C43="non","OUI",IF(C43="","OUI",IF(C43=0,"OUI","")))</f>
        <v>OUI</v>
      </c>
      <c r="AF43" s="366" t="str">
        <f>IF(C43="non","OUI",IF(C43="","OUI",IF(C43=0,"OUI","")))</f>
        <v>OUI</v>
      </c>
      <c r="AG43" s="366" t="str">
        <f>IF(C43="non","OUI",IF(C43="","OUI",IF(C43=0,"OUI","")))</f>
        <v>OUI</v>
      </c>
    </row>
    <row r="44" spans="1:33" ht="27" customHeight="1" thickBot="1" x14ac:dyDescent="0.3">
      <c r="A44" s="290">
        <v>12</v>
      </c>
      <c r="B44" s="444" t="s">
        <v>1693</v>
      </c>
      <c r="C44" s="444"/>
      <c r="D44" s="444"/>
      <c r="E44" s="444"/>
      <c r="F44" s="444"/>
      <c r="G44" s="444"/>
      <c r="H44" s="444"/>
      <c r="I44" s="444"/>
      <c r="J44" s="444"/>
      <c r="K44" s="444"/>
      <c r="L44" s="260"/>
      <c r="O44" s="251"/>
      <c r="AD44" s="115"/>
      <c r="AE44" s="115"/>
      <c r="AF44" s="115"/>
      <c r="AG44" s="115"/>
    </row>
    <row r="45" spans="1:33" ht="30" customHeight="1" thickBot="1" x14ac:dyDescent="0.35">
      <c r="A45" s="290"/>
      <c r="B45" s="292"/>
      <c r="C45" s="458">
        <f>'FICHE CLUB'!AA37</f>
        <v>0</v>
      </c>
      <c r="D45" s="458"/>
      <c r="E45" s="458"/>
      <c r="F45" s="267"/>
      <c r="G45" s="456" t="str">
        <f>IF(C45="Oui","Elite","Espoir")</f>
        <v>Espoir</v>
      </c>
      <c r="H45" s="457"/>
      <c r="I45" s="457"/>
      <c r="J45" s="457"/>
      <c r="K45" s="457"/>
      <c r="L45" s="260"/>
      <c r="M45" s="251">
        <f>IF(G45="Elite",3,IF(G45="Excellence",2,IF(G45="Espoir",1,0)))</f>
        <v>1</v>
      </c>
      <c r="O45" s="251"/>
      <c r="AD45" s="134"/>
      <c r="AE45" s="365" t="str">
        <f>IF(C45="oui","",IF(C45="NON","","NON"))</f>
        <v>NON</v>
      </c>
      <c r="AF45" s="366" t="str">
        <f>IF(C45="non","OUI",IF(C45="","OUI",IF(C45=0,"OUI","")))</f>
        <v>OUI</v>
      </c>
      <c r="AG45" s="366" t="str">
        <f>IF(C45="non","OUI",IF(C45="","OUI",IF(C45=0,"OUI","")))</f>
        <v>OUI</v>
      </c>
    </row>
    <row r="46" spans="1:33" ht="20.100000000000001" customHeight="1" thickBot="1" x14ac:dyDescent="0.3">
      <c r="A46" s="290">
        <v>13</v>
      </c>
      <c r="B46" s="444" t="s">
        <v>1569</v>
      </c>
      <c r="C46" s="444"/>
      <c r="D46" s="444"/>
      <c r="E46" s="444"/>
      <c r="F46" s="444"/>
      <c r="G46" s="444"/>
      <c r="H46" s="444"/>
      <c r="I46" s="444"/>
      <c r="J46" s="444"/>
      <c r="K46" s="444"/>
      <c r="L46" s="260"/>
      <c r="O46" s="251"/>
      <c r="AD46" s="115"/>
      <c r="AE46" s="115"/>
      <c r="AF46" s="115"/>
      <c r="AG46" s="115"/>
    </row>
    <row r="47" spans="1:33" ht="30" customHeight="1" thickBot="1" x14ac:dyDescent="0.35">
      <c r="A47" s="290"/>
      <c r="B47" s="292"/>
      <c r="C47" s="458">
        <f>'FICHE CLUB'!$AA$39</f>
        <v>0</v>
      </c>
      <c r="D47" s="458"/>
      <c r="E47" s="458"/>
      <c r="F47" s="267"/>
      <c r="G47" s="456" t="str">
        <f>IF(C47="Oui","Elite","Non éligible")</f>
        <v>Non éligible</v>
      </c>
      <c r="H47" s="457"/>
      <c r="I47" s="457"/>
      <c r="J47" s="457"/>
      <c r="K47" s="457"/>
      <c r="L47" s="260"/>
      <c r="M47" s="251">
        <f>IF(G47="Elite",3,IF(G47="Excellence",2,IF(G47="Espoir",1,0)))</f>
        <v>0</v>
      </c>
      <c r="O47" s="251"/>
      <c r="AD47" s="134"/>
      <c r="AE47" s="365" t="str">
        <f>IF(C47="non","OUI",IF(C47="","OUI",IF(C47=0,"OUI","")))</f>
        <v>OUI</v>
      </c>
      <c r="AF47" s="366" t="str">
        <f>IF(C47="non","OUI",IF(C47="","OUI",IF(C47=0,"OUI","")))</f>
        <v>OUI</v>
      </c>
      <c r="AG47" s="366" t="str">
        <f>IF(C47="non","OUI",IF(C47="","OUI",IF(C47=0,"OUI","")))</f>
        <v>OUI</v>
      </c>
    </row>
    <row r="48" spans="1:33" ht="20.100000000000001" customHeight="1" thickBot="1" x14ac:dyDescent="0.3">
      <c r="A48" s="290">
        <v>14</v>
      </c>
      <c r="B48" s="444" t="s">
        <v>1694</v>
      </c>
      <c r="C48" s="444"/>
      <c r="D48" s="444"/>
      <c r="E48" s="444"/>
      <c r="F48" s="444"/>
      <c r="G48" s="444"/>
      <c r="H48" s="444"/>
      <c r="I48" s="444"/>
      <c r="J48" s="444"/>
      <c r="K48" s="444"/>
      <c r="L48" s="260"/>
      <c r="O48" s="251"/>
      <c r="AD48" s="134"/>
      <c r="AE48" s="115"/>
      <c r="AF48" s="115"/>
      <c r="AG48" s="115"/>
    </row>
    <row r="49" spans="1:33" ht="30" customHeight="1" thickBot="1" x14ac:dyDescent="0.35">
      <c r="A49" s="290"/>
      <c r="B49" s="292"/>
      <c r="C49" s="458">
        <f>'FICHE CLUB'!$AA$41</f>
        <v>0</v>
      </c>
      <c r="D49" s="458"/>
      <c r="E49" s="458"/>
      <c r="F49" s="267"/>
      <c r="G49" s="456" t="str">
        <f>IF(C49="Oui","Elite","Non éligible")</f>
        <v>Non éligible</v>
      </c>
      <c r="H49" s="457"/>
      <c r="I49" s="457"/>
      <c r="J49" s="457"/>
      <c r="K49" s="457"/>
      <c r="L49" s="260"/>
      <c r="M49" s="251">
        <f>IF(G49="Elite",3,IF(G49="Excellence",2,IF(G49="Espoir",1,0)))</f>
        <v>0</v>
      </c>
      <c r="O49" s="251"/>
      <c r="AD49" s="77"/>
      <c r="AE49" s="365" t="str">
        <f>IF(C49="non","OUI",IF(C49="","OUI",IF(C49=0,"OUI","")))</f>
        <v>OUI</v>
      </c>
      <c r="AF49" s="366" t="str">
        <f>IF(C49="non","OUI",IF(C49="","OUI",IF(C49=0,"OUI","")))</f>
        <v>OUI</v>
      </c>
      <c r="AG49" s="366" t="str">
        <f>IF(C49="non","OUI",IF(C49="","OUI",IF(C49=0,"OUI","")))</f>
        <v>OUI</v>
      </c>
    </row>
    <row r="50" spans="1:33" ht="20.100000000000001" customHeight="1" thickBot="1" x14ac:dyDescent="0.3">
      <c r="A50" s="290">
        <v>15</v>
      </c>
      <c r="B50" s="292" t="s">
        <v>1674</v>
      </c>
      <c r="C50" s="292"/>
      <c r="D50" s="292"/>
      <c r="E50" s="292"/>
      <c r="F50" s="292"/>
      <c r="G50" s="292"/>
      <c r="H50" s="292"/>
      <c r="I50" s="292"/>
      <c r="J50" s="292"/>
      <c r="K50" s="292"/>
      <c r="L50" s="260"/>
      <c r="O50" s="251"/>
      <c r="AD50" s="115"/>
      <c r="AE50" s="115"/>
      <c r="AF50" s="115"/>
      <c r="AG50" s="115"/>
    </row>
    <row r="51" spans="1:33" ht="30" customHeight="1" thickBot="1" x14ac:dyDescent="0.35">
      <c r="A51" s="290"/>
      <c r="B51" s="292"/>
      <c r="C51" s="458">
        <f>'FICHE CLUB'!$AA$43</f>
        <v>0</v>
      </c>
      <c r="D51" s="458"/>
      <c r="E51" s="458"/>
      <c r="F51" s="267"/>
      <c r="G51" s="456" t="str">
        <f>IF(C51="Oui","Elite",IF(C51="Autodiagnostic","Excellence","Espoir"))</f>
        <v>Espoir</v>
      </c>
      <c r="H51" s="457"/>
      <c r="I51" s="457"/>
      <c r="J51" s="457"/>
      <c r="K51" s="457"/>
      <c r="L51" s="260"/>
      <c r="M51" s="251">
        <f>IF(G51="Elite",3,IF(G51="Excellence",2,IF(G51="Espoir",1,0)))</f>
        <v>1</v>
      </c>
      <c r="O51" s="251"/>
      <c r="AD51" s="359">
        <f>AA51</f>
        <v>0</v>
      </c>
      <c r="AE51" s="365" t="str">
        <f>IF(C51="oui","",IF(C51="AUTODIAGNOSTIC","","NON"))</f>
        <v>NON</v>
      </c>
      <c r="AF51" s="368" t="str">
        <f>IF(C51="non","AUTODIAGNOSTIC",IF(C51="","AUTODIAGNOSTIC",IF(C51="AUTODIAGNOSTIC","",IF(C51=0,"AUTODIAGNOSTIC",""))))</f>
        <v>AUTODIAGNOSTIC</v>
      </c>
      <c r="AG51" s="367" t="str">
        <f>IF(C51="non","OUI",IF(C51="","OUI",IF(C51="AUTODIAGNOSTIC","OUI",IF(C51=0,"OUI",""))))</f>
        <v>OUI</v>
      </c>
    </row>
    <row r="52" spans="1:33" s="296" customFormat="1" ht="20.100000000000001" customHeight="1" thickBot="1" x14ac:dyDescent="0.3">
      <c r="A52" s="290">
        <v>16</v>
      </c>
      <c r="B52" s="292" t="s">
        <v>39</v>
      </c>
      <c r="C52" s="292"/>
      <c r="D52" s="292"/>
      <c r="E52" s="292"/>
      <c r="F52" s="292"/>
      <c r="G52" s="292"/>
      <c r="H52" s="292"/>
      <c r="I52" s="292"/>
      <c r="J52" s="292"/>
      <c r="K52" s="292"/>
      <c r="L52" s="294"/>
      <c r="M52" s="251"/>
      <c r="N52" s="295"/>
      <c r="O52" s="295"/>
      <c r="AD52" s="359"/>
      <c r="AE52" s="115"/>
      <c r="AF52" s="115"/>
      <c r="AG52" s="115"/>
    </row>
    <row r="53" spans="1:33" s="296" customFormat="1" ht="30" customHeight="1" thickBot="1" x14ac:dyDescent="0.35">
      <c r="A53" s="290"/>
      <c r="B53" s="292"/>
      <c r="C53" s="458">
        <f>'FICHE CLUB'!$AA$45</f>
        <v>0</v>
      </c>
      <c r="D53" s="458"/>
      <c r="E53" s="458"/>
      <c r="F53" s="267"/>
      <c r="G53" s="456" t="str">
        <f>IF(C53="Oui","Elite","Espoir")</f>
        <v>Espoir</v>
      </c>
      <c r="H53" s="457"/>
      <c r="I53" s="457"/>
      <c r="J53" s="457"/>
      <c r="K53" s="457"/>
      <c r="L53" s="294"/>
      <c r="M53" s="251">
        <f>IF(G53="Elite",3,IF(G53="Excellence",2,IF(G53="Espoir",1,0)))</f>
        <v>1</v>
      </c>
      <c r="N53" s="295"/>
      <c r="O53" s="295"/>
      <c r="AD53" s="359">
        <f>AA53</f>
        <v>0</v>
      </c>
      <c r="AE53" s="365" t="str">
        <f>IF(C53="oui","",IF(C53="NON","","NON"))</f>
        <v>NON</v>
      </c>
      <c r="AF53" s="366" t="str">
        <f>IF(C53="non","OUI",IF(C53="","OUI",IF(C53=0,"OUI","")))</f>
        <v>OUI</v>
      </c>
      <c r="AG53" s="366" t="str">
        <f>IF(C53="non","OUI",IF(C53="","OUI",IF(C53=0,"OUI","")))</f>
        <v>OUI</v>
      </c>
    </row>
    <row r="54" spans="1:33" s="296" customFormat="1" ht="20.100000000000001" customHeight="1" thickBot="1" x14ac:dyDescent="0.3">
      <c r="A54" s="290">
        <v>17</v>
      </c>
      <c r="B54" s="292" t="s">
        <v>1675</v>
      </c>
      <c r="C54" s="292"/>
      <c r="D54" s="292"/>
      <c r="E54" s="292"/>
      <c r="F54" s="292"/>
      <c r="G54" s="292"/>
      <c r="H54" s="292"/>
      <c r="I54" s="292"/>
      <c r="J54" s="292"/>
      <c r="K54" s="292"/>
      <c r="L54" s="294"/>
      <c r="M54" s="251"/>
      <c r="N54" s="295"/>
      <c r="O54" s="295"/>
      <c r="AD54" s="359"/>
      <c r="AE54" s="115"/>
      <c r="AF54" s="115"/>
      <c r="AG54" s="115"/>
    </row>
    <row r="55" spans="1:33" s="296" customFormat="1" ht="30" customHeight="1" thickBot="1" x14ac:dyDescent="0.35">
      <c r="A55" s="290"/>
      <c r="B55" s="292"/>
      <c r="C55" s="458">
        <f>'FICHE CLUB'!$AA$47</f>
        <v>0</v>
      </c>
      <c r="D55" s="458"/>
      <c r="E55" s="458"/>
      <c r="F55" s="267"/>
      <c r="G55" s="456" t="str">
        <f>IF(C55="Oui","Elite","Excellence")</f>
        <v>Excellence</v>
      </c>
      <c r="H55" s="457"/>
      <c r="I55" s="457"/>
      <c r="J55" s="457"/>
      <c r="K55" s="457"/>
      <c r="L55" s="294"/>
      <c r="M55" s="251">
        <f>IF(G55="Elite",3,IF(G55="Excellence",2,IF(G55="Espoir",1,0)))</f>
        <v>2</v>
      </c>
      <c r="N55" s="295"/>
      <c r="O55" s="295"/>
      <c r="AD55" s="371"/>
      <c r="AE55" s="365" t="str">
        <f>IF(C55="oui","",IF(C55="NON","","NON"))</f>
        <v>NON</v>
      </c>
      <c r="AF55" s="366" t="str">
        <f>IF(C55="oui","",IF(C55="NON","","NON"))</f>
        <v>NON</v>
      </c>
      <c r="AG55" s="366" t="str">
        <f>IF(C55="non","OUI",IF(C55="","OUI",IF(C55=0,"OUI","")))</f>
        <v>OUI</v>
      </c>
    </row>
    <row r="56" spans="1:33" s="255" customFormat="1" ht="4.5" customHeight="1" x14ac:dyDescent="0.2">
      <c r="A56" s="252"/>
      <c r="B56" s="253"/>
      <c r="C56" s="253"/>
      <c r="D56" s="253"/>
      <c r="E56" s="253"/>
      <c r="F56" s="253"/>
      <c r="G56" s="253"/>
      <c r="H56" s="253"/>
      <c r="I56" s="253"/>
      <c r="J56" s="253"/>
      <c r="K56" s="253"/>
      <c r="L56" s="254"/>
      <c r="M56" s="251"/>
      <c r="AD56" s="371"/>
      <c r="AE56" s="134"/>
      <c r="AF56" s="134"/>
      <c r="AG56" s="134"/>
    </row>
    <row r="57" spans="1:33" ht="20.100000000000001" customHeight="1" x14ac:dyDescent="0.25">
      <c r="A57" s="297" t="s">
        <v>25</v>
      </c>
      <c r="B57" s="298"/>
      <c r="C57" s="298"/>
      <c r="D57" s="299"/>
      <c r="E57" s="299"/>
      <c r="F57" s="299"/>
      <c r="G57" s="299"/>
      <c r="H57" s="299"/>
      <c r="I57" s="299"/>
      <c r="J57" s="299"/>
      <c r="K57" s="299"/>
      <c r="L57" s="300"/>
      <c r="M57" s="251">
        <f>MIN(M60:M76)</f>
        <v>0</v>
      </c>
      <c r="N57" s="268"/>
      <c r="O57" s="268"/>
      <c r="AD57" s="359">
        <f>AA57</f>
        <v>0</v>
      </c>
      <c r="AE57" s="370" t="s">
        <v>3</v>
      </c>
      <c r="AF57" s="389" t="s">
        <v>1762</v>
      </c>
      <c r="AG57" s="370" t="s">
        <v>5</v>
      </c>
    </row>
    <row r="58" spans="1:33" ht="6.75" customHeight="1" x14ac:dyDescent="0.25">
      <c r="A58" s="301"/>
      <c r="B58" s="302"/>
      <c r="C58" s="303"/>
      <c r="D58" s="304"/>
      <c r="E58" s="263"/>
      <c r="F58" s="303"/>
      <c r="G58" s="303"/>
      <c r="H58" s="303"/>
      <c r="I58" s="263"/>
      <c r="J58" s="263"/>
      <c r="K58" s="303"/>
      <c r="L58" s="300"/>
      <c r="N58" s="305"/>
      <c r="O58" s="305"/>
      <c r="AD58" s="134"/>
    </row>
    <row r="59" spans="1:33" ht="20.100000000000001" customHeight="1" thickBot="1" x14ac:dyDescent="0.3">
      <c r="A59" s="301">
        <v>1</v>
      </c>
      <c r="B59" s="459" t="s">
        <v>1667</v>
      </c>
      <c r="C59" s="459"/>
      <c r="D59" s="459"/>
      <c r="E59" s="459"/>
      <c r="F59" s="459"/>
      <c r="G59" s="459"/>
      <c r="H59" s="459"/>
      <c r="I59" s="459"/>
      <c r="J59" s="459"/>
      <c r="K59" s="459"/>
      <c r="L59" s="300"/>
      <c r="N59" s="305"/>
      <c r="O59" s="305"/>
      <c r="AD59" s="115"/>
      <c r="AE59" s="359">
        <v>1</v>
      </c>
      <c r="AF59" s="359">
        <v>2</v>
      </c>
      <c r="AG59" s="359">
        <v>3</v>
      </c>
    </row>
    <row r="60" spans="1:33" ht="30" customHeight="1" thickBot="1" x14ac:dyDescent="0.35">
      <c r="A60" s="301"/>
      <c r="B60" s="292"/>
      <c r="C60" s="445">
        <f>'FICHE CLUB'!$AA$51</f>
        <v>0</v>
      </c>
      <c r="D60" s="445"/>
      <c r="E60" s="445"/>
      <c r="F60" s="267"/>
      <c r="G60" s="460" t="str">
        <f>IF(C60&gt;=3,"Elite",IF(C60&gt;=2,"Excellence",IF(C60&gt;=1,"Espoir","Non éligible")))</f>
        <v>Non éligible</v>
      </c>
      <c r="H60" s="460" t="str">
        <f>IF(F60&gt;=3,"Elite",IF(F60&gt;=2,"Excellence",IF(F60&gt;=1,"Espoir","Non éligible")))</f>
        <v>Non éligible</v>
      </c>
      <c r="I60" s="460" t="str">
        <f>IF(G60&gt;=3,"Elite",IF(G60&gt;=2,"Excellence",IF(G60&gt;=1,"Espoir","Non éligible")))</f>
        <v>Elite</v>
      </c>
      <c r="J60" s="460" t="str">
        <f>IF(H60&gt;=3,"Elite",IF(H60&gt;=2,"Excellence",IF(H60&gt;=1,"Espoir","Non éligible")))</f>
        <v>Elite</v>
      </c>
      <c r="K60" s="460" t="str">
        <f>IF(I60&gt;=3,"Elite",IF(I60&gt;=2,"Excellence",IF(I60&gt;=1,"Espoir","Non éligible")))</f>
        <v>Elite</v>
      </c>
      <c r="L60" s="300"/>
      <c r="M60" s="251">
        <f>IF(G60="Elite",3,IF(G60="Excellence",2,IF(G60="Espoir",1,0)))</f>
        <v>0</v>
      </c>
      <c r="N60" s="305"/>
      <c r="O60" s="305"/>
      <c r="AD60" s="115">
        <f>C60</f>
        <v>0</v>
      </c>
      <c r="AE60" s="372">
        <f>IF(C60&lt;AE59,AE59,0)</f>
        <v>1</v>
      </c>
      <c r="AF60" s="373">
        <f>IF(C60&lt;AF59,AF59-AD60,0)</f>
        <v>2</v>
      </c>
      <c r="AG60" s="374">
        <f>IF(C60&lt;AG59,AG59-AD60,0)</f>
        <v>3</v>
      </c>
    </row>
    <row r="61" spans="1:33" ht="20.100000000000001" customHeight="1" thickBot="1" x14ac:dyDescent="0.3">
      <c r="A61" s="301">
        <v>2</v>
      </c>
      <c r="B61" s="459" t="s">
        <v>1653</v>
      </c>
      <c r="C61" s="459"/>
      <c r="D61" s="459"/>
      <c r="E61" s="459"/>
      <c r="F61" s="459"/>
      <c r="G61" s="459"/>
      <c r="H61" s="459"/>
      <c r="I61" s="459"/>
      <c r="J61" s="459"/>
      <c r="K61" s="459"/>
      <c r="L61" s="300"/>
      <c r="N61" s="305"/>
      <c r="O61" s="305"/>
      <c r="AD61" s="134"/>
      <c r="AE61" s="359">
        <v>1</v>
      </c>
      <c r="AF61" s="359">
        <v>2</v>
      </c>
      <c r="AG61" s="359">
        <v>3</v>
      </c>
    </row>
    <row r="62" spans="1:33" ht="30" customHeight="1" thickBot="1" x14ac:dyDescent="0.35">
      <c r="A62" s="301"/>
      <c r="B62" s="292"/>
      <c r="C62" s="445">
        <f>'FICHE CLUB'!$AA$53</f>
        <v>0</v>
      </c>
      <c r="D62" s="445"/>
      <c r="E62" s="445"/>
      <c r="F62" s="267"/>
      <c r="G62" s="460" t="str">
        <f>IF(C62&gt;=3,"Elite",IF(C62=2,"Excellence",IF(C62=1,"Espoir","Non éligible")))</f>
        <v>Non éligible</v>
      </c>
      <c r="H62" s="460"/>
      <c r="I62" s="460"/>
      <c r="J62" s="460"/>
      <c r="K62" s="460"/>
      <c r="L62" s="300"/>
      <c r="M62" s="251">
        <f>IF(G62="Elite",3,IF(G62="Excellence",2,IF(G62="Espoir",1,0)))</f>
        <v>0</v>
      </c>
      <c r="N62" s="305"/>
      <c r="O62" s="305"/>
      <c r="AD62" s="134">
        <f>C62</f>
        <v>0</v>
      </c>
      <c r="AE62" s="372">
        <f>IF(C62&lt;AE61,AE61,0)</f>
        <v>1</v>
      </c>
      <c r="AF62" s="373">
        <f>IF(C62&lt;AF61,AF61-AD62,0)</f>
        <v>2</v>
      </c>
      <c r="AG62" s="374">
        <f>IF(C62&lt;AG61,AG61-AD62,0)</f>
        <v>3</v>
      </c>
    </row>
    <row r="63" spans="1:33" s="296" customFormat="1" ht="27" customHeight="1" thickBot="1" x14ac:dyDescent="0.3">
      <c r="A63" s="301">
        <v>3</v>
      </c>
      <c r="B63" s="444" t="s">
        <v>1695</v>
      </c>
      <c r="C63" s="444"/>
      <c r="D63" s="444"/>
      <c r="E63" s="444"/>
      <c r="F63" s="444"/>
      <c r="G63" s="444"/>
      <c r="H63" s="444"/>
      <c r="I63" s="444"/>
      <c r="J63" s="444"/>
      <c r="K63" s="444"/>
      <c r="L63" s="294"/>
      <c r="M63" s="251"/>
      <c r="N63" s="295"/>
      <c r="O63" s="295"/>
      <c r="AD63" s="134"/>
      <c r="AE63" s="115"/>
      <c r="AF63" s="115"/>
      <c r="AG63" s="115"/>
    </row>
    <row r="64" spans="1:33" ht="30" customHeight="1" thickBot="1" x14ac:dyDescent="0.35">
      <c r="A64" s="301"/>
      <c r="B64" s="292"/>
      <c r="C64" s="445">
        <f>'FICHE CLUB'!$AA$55</f>
        <v>0</v>
      </c>
      <c r="D64" s="445"/>
      <c r="E64" s="445"/>
      <c r="F64" s="267"/>
      <c r="G64" s="460" t="str">
        <f>IF(C64="Oui","Elite","Espoir")</f>
        <v>Espoir</v>
      </c>
      <c r="H64" s="460"/>
      <c r="I64" s="460"/>
      <c r="J64" s="460"/>
      <c r="K64" s="460"/>
      <c r="L64" s="300"/>
      <c r="M64" s="251">
        <f>IF(G64="Elite",3,IF(G64="Excellence",2,IF(G64="Espoir",1,0)))</f>
        <v>1</v>
      </c>
      <c r="N64" s="305"/>
      <c r="O64" s="305"/>
      <c r="AD64" s="134"/>
      <c r="AE64" s="372" t="str">
        <f>IF(C64="oui","",IF(C64="NON","","NON"))</f>
        <v>NON</v>
      </c>
      <c r="AF64" s="373" t="str">
        <f>IF(C64="non","OUI",IF(C64="","OUI",IF(C64=0,"OUI","")))</f>
        <v>OUI</v>
      </c>
      <c r="AG64" s="374" t="str">
        <f>IF(C64="non","OUI",IF(C64="","OUI",IF(C64=0,"OUI","")))</f>
        <v>OUI</v>
      </c>
    </row>
    <row r="65" spans="1:33" s="296" customFormat="1" ht="20.100000000000001" customHeight="1" thickBot="1" x14ac:dyDescent="0.3">
      <c r="A65" s="301">
        <v>4</v>
      </c>
      <c r="B65" s="459" t="s">
        <v>1538</v>
      </c>
      <c r="C65" s="459"/>
      <c r="D65" s="459"/>
      <c r="E65" s="459"/>
      <c r="F65" s="459"/>
      <c r="G65" s="459"/>
      <c r="H65" s="459"/>
      <c r="I65" s="459"/>
      <c r="J65" s="459"/>
      <c r="K65" s="459"/>
      <c r="L65" s="294"/>
      <c r="M65" s="251"/>
      <c r="N65" s="295"/>
      <c r="O65" s="295"/>
      <c r="AD65" s="134"/>
      <c r="AE65" s="359"/>
      <c r="AF65" s="359">
        <v>2</v>
      </c>
      <c r="AG65" s="359">
        <v>3</v>
      </c>
    </row>
    <row r="66" spans="1:33" s="296" customFormat="1" ht="30" customHeight="1" thickBot="1" x14ac:dyDescent="0.35">
      <c r="A66" s="301"/>
      <c r="B66" s="292"/>
      <c r="C66" s="445">
        <f>'FICHE CLUB'!$AA$57</f>
        <v>0</v>
      </c>
      <c r="D66" s="445"/>
      <c r="E66" s="445"/>
      <c r="F66" s="267"/>
      <c r="G66" s="460" t="str">
        <f>IF(C66&gt;=3,"Elite",IF(C66=2,"Excellence","Espoir"))</f>
        <v>Espoir</v>
      </c>
      <c r="H66" s="460"/>
      <c r="I66" s="460"/>
      <c r="J66" s="460"/>
      <c r="K66" s="460"/>
      <c r="L66" s="294"/>
      <c r="M66" s="251">
        <f>IF(G66="Elite",3,IF(G66="Excellence",2,IF(G66="Espoir",1,0)))</f>
        <v>1</v>
      </c>
      <c r="N66" s="295"/>
      <c r="O66" s="295"/>
      <c r="AD66" s="134">
        <f>C66</f>
        <v>0</v>
      </c>
      <c r="AE66" s="372" t="str">
        <f>IF(C66="oui","",IF(C66="NON","","NON"))</f>
        <v>NON</v>
      </c>
      <c r="AF66" s="373">
        <f>IF(C66&lt;AF65,AF65-AD66,0)</f>
        <v>2</v>
      </c>
      <c r="AG66" s="374">
        <f>IF(C66&lt;AG65,AG65-AD66,0)</f>
        <v>3</v>
      </c>
    </row>
    <row r="67" spans="1:33" ht="20.100000000000001" customHeight="1" thickBot="1" x14ac:dyDescent="0.3">
      <c r="A67" s="301">
        <v>5</v>
      </c>
      <c r="B67" s="459" t="s">
        <v>32</v>
      </c>
      <c r="C67" s="459"/>
      <c r="D67" s="459"/>
      <c r="E67" s="459"/>
      <c r="F67" s="459"/>
      <c r="G67" s="459"/>
      <c r="H67" s="459"/>
      <c r="I67" s="459"/>
      <c r="J67" s="459"/>
      <c r="K67" s="459"/>
      <c r="L67" s="260"/>
      <c r="O67" s="251"/>
      <c r="AD67" s="134"/>
      <c r="AE67" s="115"/>
      <c r="AF67" s="115"/>
      <c r="AG67" s="115"/>
    </row>
    <row r="68" spans="1:33" ht="30" customHeight="1" thickBot="1" x14ac:dyDescent="0.35">
      <c r="A68" s="301"/>
      <c r="B68" s="292"/>
      <c r="C68" s="445">
        <f>'FICHE CLUB'!$AA$59</f>
        <v>0</v>
      </c>
      <c r="D68" s="445"/>
      <c r="E68" s="445"/>
      <c r="F68" s="267"/>
      <c r="G68" s="460" t="str">
        <f>IF(C68="Oui","Elite","Espoir")</f>
        <v>Espoir</v>
      </c>
      <c r="H68" s="460"/>
      <c r="I68" s="460"/>
      <c r="J68" s="460"/>
      <c r="K68" s="460"/>
      <c r="L68" s="260"/>
      <c r="M68" s="251">
        <f>IF(G68="Elite",3,IF(G68="Excellence",2,IF(G68="Espoir",1,0)))</f>
        <v>1</v>
      </c>
      <c r="O68" s="251"/>
      <c r="AD68" s="115"/>
      <c r="AE68" s="372" t="str">
        <f>IF(C68="oui","",IF(C68="NON","","NON"))</f>
        <v>NON</v>
      </c>
      <c r="AF68" s="373" t="str">
        <f>IF(C68="non","OUI",IF(C68="","OUI",IF(C68=0,"OUI","")))</f>
        <v>OUI</v>
      </c>
      <c r="AG68" s="374" t="str">
        <f>IF(C68="non","OUI",IF(C68="","OUI",IF(C68=0,"OUI","")))</f>
        <v>OUI</v>
      </c>
    </row>
    <row r="69" spans="1:33" s="296" customFormat="1" ht="20.100000000000001" customHeight="1" thickBot="1" x14ac:dyDescent="0.25">
      <c r="A69" s="301">
        <v>6</v>
      </c>
      <c r="B69" s="459" t="s">
        <v>1654</v>
      </c>
      <c r="C69" s="459"/>
      <c r="D69" s="459"/>
      <c r="E69" s="459"/>
      <c r="F69" s="459"/>
      <c r="G69" s="459"/>
      <c r="H69" s="459"/>
      <c r="I69" s="459"/>
      <c r="J69" s="459"/>
      <c r="K69" s="459"/>
      <c r="L69" s="254"/>
      <c r="M69" s="251"/>
      <c r="N69" s="295"/>
      <c r="O69" s="295"/>
      <c r="AD69" s="98"/>
      <c r="AE69" s="115"/>
      <c r="AF69" s="115"/>
      <c r="AG69" s="115"/>
    </row>
    <row r="70" spans="1:33" s="296" customFormat="1" ht="30" customHeight="1" thickBot="1" x14ac:dyDescent="0.35">
      <c r="A70" s="301"/>
      <c r="B70" s="292"/>
      <c r="C70" s="445">
        <f>'FICHE CLUB'!$AA$61</f>
        <v>0</v>
      </c>
      <c r="D70" s="445"/>
      <c r="E70" s="445"/>
      <c r="F70" s="267"/>
      <c r="G70" s="460" t="str">
        <f>IF(C70="Oui","Elite","Non éligible")</f>
        <v>Non éligible</v>
      </c>
      <c r="H70" s="460"/>
      <c r="I70" s="460"/>
      <c r="J70" s="460"/>
      <c r="K70" s="460"/>
      <c r="L70" s="294"/>
      <c r="M70" s="251">
        <f>IF(G70="Elite",3,IF(G70="Excellence",2,IF(G70="Espoir",1,0)))</f>
        <v>0</v>
      </c>
      <c r="N70" s="295"/>
      <c r="O70" s="295"/>
      <c r="AD70" s="98"/>
      <c r="AE70" s="372" t="str">
        <f>IF(C70="non","OUI",IF(C70="","OUI",IF(C70=0,"OUI","")))</f>
        <v>OUI</v>
      </c>
      <c r="AF70" s="373" t="str">
        <f>IF(C70="non","OUI",IF(C70="","OUI",IF(C70=0,"OUI","")))</f>
        <v>OUI</v>
      </c>
      <c r="AG70" s="374" t="str">
        <f>IF(C70="non","OUI",IF(C70="","OUI",IF(C70=0,"OUI","")))</f>
        <v>OUI</v>
      </c>
    </row>
    <row r="71" spans="1:33" s="296" customFormat="1" ht="20.100000000000001" customHeight="1" thickBot="1" x14ac:dyDescent="0.3">
      <c r="A71" s="301">
        <v>7</v>
      </c>
      <c r="B71" s="459" t="s">
        <v>52</v>
      </c>
      <c r="C71" s="459"/>
      <c r="D71" s="459"/>
      <c r="E71" s="459"/>
      <c r="F71" s="459"/>
      <c r="G71" s="459"/>
      <c r="H71" s="459"/>
      <c r="I71" s="459"/>
      <c r="J71" s="459"/>
      <c r="K71" s="459"/>
      <c r="L71" s="294"/>
      <c r="M71" s="251"/>
      <c r="N71" s="295"/>
      <c r="O71" s="295"/>
      <c r="AD71" s="115"/>
      <c r="AE71" s="115"/>
      <c r="AF71" s="115"/>
      <c r="AG71" s="115"/>
    </row>
    <row r="72" spans="1:33" s="296" customFormat="1" ht="30" customHeight="1" thickBot="1" x14ac:dyDescent="0.35">
      <c r="A72" s="301"/>
      <c r="B72" s="292"/>
      <c r="C72" s="445">
        <f>'FICHE CLUB'!$AA$63</f>
        <v>0</v>
      </c>
      <c r="D72" s="445"/>
      <c r="E72" s="445"/>
      <c r="F72" s="267"/>
      <c r="G72" s="460" t="str">
        <f>IF(C72="Oui","Elite","Excellence")</f>
        <v>Excellence</v>
      </c>
      <c r="H72" s="460"/>
      <c r="I72" s="460"/>
      <c r="J72" s="460"/>
      <c r="K72" s="460"/>
      <c r="L72" s="294"/>
      <c r="M72" s="251">
        <f>IF(G72="Elite",3,IF(G72="Excellence",2,IF(G72="Espoir",1,0)))</f>
        <v>2</v>
      </c>
      <c r="N72" s="295"/>
      <c r="O72" s="295"/>
      <c r="AD72" s="98"/>
      <c r="AE72" s="372" t="str">
        <f>IF(C72="oui","",IF(C72="NON","","NON"))</f>
        <v>NON</v>
      </c>
      <c r="AF72" s="373" t="str">
        <f>IF(C72="oui","",IF(C72="NON","","NON"))</f>
        <v>NON</v>
      </c>
      <c r="AG72" s="374" t="str">
        <f>IF(C72="non","OUI",IF(C72="","OUI",IF(C72=0,"OUI","")))</f>
        <v>OUI</v>
      </c>
    </row>
    <row r="73" spans="1:33" s="296" customFormat="1" ht="28.5" customHeight="1" thickBot="1" x14ac:dyDescent="0.3">
      <c r="A73" s="301">
        <v>8</v>
      </c>
      <c r="B73" s="444" t="s">
        <v>88</v>
      </c>
      <c r="C73" s="444"/>
      <c r="D73" s="444"/>
      <c r="E73" s="444"/>
      <c r="F73" s="444"/>
      <c r="G73" s="444"/>
      <c r="H73" s="444"/>
      <c r="I73" s="444"/>
      <c r="J73" s="444"/>
      <c r="K73" s="444"/>
      <c r="L73" s="294"/>
      <c r="M73" s="251"/>
      <c r="N73" s="295"/>
      <c r="O73" s="295"/>
      <c r="AD73" s="115"/>
      <c r="AE73" s="115"/>
      <c r="AF73" s="115"/>
      <c r="AG73" s="115"/>
    </row>
    <row r="74" spans="1:33" s="296" customFormat="1" ht="30" customHeight="1" thickBot="1" x14ac:dyDescent="0.35">
      <c r="A74" s="301"/>
      <c r="B74" s="292"/>
      <c r="C74" s="445">
        <f>'FICHE CLUB'!$AA$65</f>
        <v>0</v>
      </c>
      <c r="D74" s="445"/>
      <c r="E74" s="445"/>
      <c r="F74" s="267"/>
      <c r="G74" s="460" t="str">
        <f>IF(C74="Oui","Elite","Espoir")</f>
        <v>Espoir</v>
      </c>
      <c r="H74" s="460"/>
      <c r="I74" s="460"/>
      <c r="J74" s="460"/>
      <c r="K74" s="460"/>
      <c r="L74" s="294"/>
      <c r="M74" s="251">
        <f>IF(G74="Elite",3,IF(G74="Excellence",2,IF(G74="Espoir",1,0)))</f>
        <v>1</v>
      </c>
      <c r="N74" s="295"/>
      <c r="O74" s="295"/>
      <c r="AD74" s="115"/>
      <c r="AE74" s="372" t="str">
        <f>IF(C74="oui","",IF(C74="NON","","NON"))</f>
        <v>NON</v>
      </c>
      <c r="AF74" s="373" t="str">
        <f>IF(C74="non","OUI",IF(C74="","OUI",IF(C74=0,"OUI","")))</f>
        <v>OUI</v>
      </c>
      <c r="AG74" s="374" t="str">
        <f>IF(C74="non","OUI",IF(C74="","OUI",IF(C74=0,"OUI","")))</f>
        <v>OUI</v>
      </c>
    </row>
    <row r="75" spans="1:33" s="296" customFormat="1" ht="20.100000000000001" customHeight="1" thickBot="1" x14ac:dyDescent="0.3">
      <c r="A75" s="301">
        <v>9</v>
      </c>
      <c r="B75" s="459" t="s">
        <v>1634</v>
      </c>
      <c r="C75" s="459"/>
      <c r="D75" s="459"/>
      <c r="E75" s="459"/>
      <c r="F75" s="459"/>
      <c r="G75" s="459"/>
      <c r="H75" s="459"/>
      <c r="I75" s="459"/>
      <c r="J75" s="459"/>
      <c r="K75" s="459"/>
      <c r="L75" s="294"/>
      <c r="M75" s="251"/>
      <c r="N75" s="295"/>
      <c r="O75" s="295"/>
      <c r="AD75" s="115"/>
      <c r="AE75" s="115"/>
      <c r="AF75" s="115"/>
      <c r="AG75" s="115"/>
    </row>
    <row r="76" spans="1:33" ht="30" customHeight="1" thickBot="1" x14ac:dyDescent="0.35">
      <c r="A76" s="306"/>
      <c r="B76" s="302"/>
      <c r="C76" s="445">
        <f>'FICHE CLUB'!$AA$67</f>
        <v>0</v>
      </c>
      <c r="D76" s="445"/>
      <c r="E76" s="445"/>
      <c r="F76" s="267"/>
      <c r="G76" s="460" t="str">
        <f>IF(C76="Oui","Elite","Excellence")</f>
        <v>Excellence</v>
      </c>
      <c r="H76" s="460"/>
      <c r="I76" s="460"/>
      <c r="J76" s="460"/>
      <c r="K76" s="460"/>
      <c r="L76" s="300"/>
      <c r="M76" s="251">
        <f>IF(G76="Elite",3,IF(G76="Excellence",2,IF(G76="Espoir",1,0)))</f>
        <v>2</v>
      </c>
      <c r="N76" s="305"/>
      <c r="O76" s="305"/>
      <c r="AE76" s="372" t="str">
        <f>IF(C76="oui","",IF(C76="NON","","NON"))</f>
        <v>NON</v>
      </c>
      <c r="AF76" s="373" t="str">
        <f>IF(C76="oui","",IF(C76="NON","","NON"))</f>
        <v>NON</v>
      </c>
      <c r="AG76" s="374" t="str">
        <f>IF(C76="non","OUI",IF(C76="","OUI",IF(C76=0,"OUI","")))</f>
        <v>OUI</v>
      </c>
    </row>
    <row r="77" spans="1:33" s="255" customFormat="1" ht="6" customHeight="1" x14ac:dyDescent="0.2">
      <c r="A77" s="252"/>
      <c r="B77" s="253"/>
      <c r="C77" s="253"/>
      <c r="D77" s="253"/>
      <c r="E77" s="253"/>
      <c r="F77" s="253"/>
      <c r="G77" s="253"/>
      <c r="H77" s="253"/>
      <c r="I77" s="253"/>
      <c r="J77" s="253"/>
      <c r="K77" s="253"/>
      <c r="L77" s="254"/>
      <c r="M77" s="251"/>
      <c r="AD77" s="98"/>
      <c r="AE77" s="115"/>
      <c r="AF77" s="115"/>
      <c r="AG77" s="115"/>
    </row>
    <row r="78" spans="1:33" ht="20.100000000000001" customHeight="1" x14ac:dyDescent="0.25">
      <c r="A78" s="307" t="s">
        <v>26</v>
      </c>
      <c r="B78" s="308"/>
      <c r="C78" s="308"/>
      <c r="D78" s="309"/>
      <c r="E78" s="309"/>
      <c r="F78" s="309"/>
      <c r="G78" s="309"/>
      <c r="H78" s="309"/>
      <c r="I78" s="309"/>
      <c r="J78" s="309"/>
      <c r="K78" s="309"/>
      <c r="L78" s="260"/>
      <c r="M78" s="251">
        <f>MIN(M81:M85)</f>
        <v>0</v>
      </c>
      <c r="O78" s="251"/>
      <c r="AE78" s="375" t="s">
        <v>3</v>
      </c>
      <c r="AF78" s="388" t="s">
        <v>1762</v>
      </c>
      <c r="AG78" s="375" t="s">
        <v>5</v>
      </c>
    </row>
    <row r="79" spans="1:33" ht="4.5" customHeight="1" x14ac:dyDescent="0.25">
      <c r="A79" s="310"/>
      <c r="B79" s="257"/>
      <c r="C79" s="257"/>
      <c r="D79" s="257"/>
      <c r="E79" s="257"/>
      <c r="F79" s="257"/>
      <c r="G79" s="257"/>
      <c r="H79" s="257"/>
      <c r="I79" s="257"/>
      <c r="J79" s="257"/>
      <c r="K79" s="257"/>
      <c r="L79" s="260"/>
      <c r="O79" s="251"/>
    </row>
    <row r="80" spans="1:33" ht="20.100000000000001" customHeight="1" thickBot="1" x14ac:dyDescent="0.3">
      <c r="A80" s="311">
        <v>1</v>
      </c>
      <c r="B80" s="312" t="s">
        <v>33</v>
      </c>
      <c r="C80" s="312"/>
      <c r="D80" s="312"/>
      <c r="E80" s="312"/>
      <c r="F80" s="312"/>
      <c r="G80" s="312"/>
      <c r="H80" s="312"/>
      <c r="I80" s="312"/>
      <c r="J80" s="312"/>
      <c r="K80" s="312"/>
      <c r="L80" s="300"/>
      <c r="N80" s="305"/>
      <c r="O80" s="305"/>
    </row>
    <row r="81" spans="1:33" ht="30" customHeight="1" thickBot="1" x14ac:dyDescent="0.35">
      <c r="A81" s="313"/>
      <c r="B81" s="312"/>
      <c r="C81" s="461">
        <f>'FICHE CLUB'!$AA$71</f>
        <v>0</v>
      </c>
      <c r="D81" s="461"/>
      <c r="E81" s="461"/>
      <c r="F81" s="267"/>
      <c r="G81" s="462" t="str">
        <f>IF(C81="Oui","Elite","Non éligible")</f>
        <v>Non éligible</v>
      </c>
      <c r="H81" s="462"/>
      <c r="I81" s="462"/>
      <c r="J81" s="462"/>
      <c r="K81" s="462"/>
      <c r="L81" s="260"/>
      <c r="M81" s="251">
        <f>IF(G81="Elite",3,IF(G81="Excellence",2,IF(G81="Espoir",1,0)))</f>
        <v>0</v>
      </c>
      <c r="O81" s="251"/>
      <c r="AE81" s="376" t="str">
        <f>IF(C81="non","OUI",IF(C81="","OUI",IF(C81=0,"OUI","")))</f>
        <v>OUI</v>
      </c>
      <c r="AF81" s="377" t="str">
        <f t="shared" ref="AF81:AG83" si="1">IF(D81="non","OUI",IF(D81="","OUI",IF(D81=0,"OUI","")))</f>
        <v>OUI</v>
      </c>
      <c r="AG81" s="377" t="str">
        <f t="shared" si="1"/>
        <v>OUI</v>
      </c>
    </row>
    <row r="82" spans="1:33" ht="20.100000000000001" customHeight="1" thickBot="1" x14ac:dyDescent="0.3">
      <c r="A82" s="311">
        <v>2</v>
      </c>
      <c r="B82" s="312" t="s">
        <v>41</v>
      </c>
      <c r="C82" s="312"/>
      <c r="D82" s="312"/>
      <c r="E82" s="312"/>
      <c r="F82" s="312"/>
      <c r="G82" s="312"/>
      <c r="H82" s="312"/>
      <c r="I82" s="312"/>
      <c r="J82" s="312"/>
      <c r="K82" s="312"/>
      <c r="L82" s="300"/>
      <c r="N82" s="305"/>
      <c r="O82" s="305"/>
    </row>
    <row r="83" spans="1:33" ht="30" customHeight="1" thickBot="1" x14ac:dyDescent="0.35">
      <c r="A83" s="311"/>
      <c r="B83" s="292"/>
      <c r="C83" s="461">
        <f>'FICHE CLUB'!$AA$73</f>
        <v>0</v>
      </c>
      <c r="D83" s="461"/>
      <c r="E83" s="461"/>
      <c r="F83" s="267"/>
      <c r="G83" s="462" t="str">
        <f>IF(C83="Oui","Elite","Non éligible")</f>
        <v>Non éligible</v>
      </c>
      <c r="H83" s="462"/>
      <c r="I83" s="462"/>
      <c r="J83" s="462"/>
      <c r="K83" s="462"/>
      <c r="L83" s="300"/>
      <c r="M83" s="251">
        <f>IF(G83="Elite",3,IF(G83="Excellence",2,IF(G83="Espoir",1,0)))</f>
        <v>0</v>
      </c>
      <c r="N83" s="305"/>
      <c r="O83" s="305"/>
      <c r="AE83" s="376" t="str">
        <f>IF(C83="non","OUI",IF(C83="","OUI",IF(C83=0,"OUI","")))</f>
        <v>OUI</v>
      </c>
      <c r="AF83" s="377" t="str">
        <f>IF(C83="non","OUI",IF(C83="","OUI",IF(C83=0,"OUI","")))</f>
        <v>OUI</v>
      </c>
      <c r="AG83" s="377" t="str">
        <f t="shared" si="1"/>
        <v>OUI</v>
      </c>
    </row>
    <row r="84" spans="1:33" ht="25.5" customHeight="1" thickBot="1" x14ac:dyDescent="0.3">
      <c r="A84" s="311">
        <v>3</v>
      </c>
      <c r="B84" s="444" t="s">
        <v>89</v>
      </c>
      <c r="C84" s="444"/>
      <c r="D84" s="444"/>
      <c r="E84" s="444"/>
      <c r="F84" s="444"/>
      <c r="G84" s="444"/>
      <c r="H84" s="444"/>
      <c r="I84" s="444"/>
      <c r="J84" s="444"/>
      <c r="K84" s="444"/>
      <c r="L84" s="300"/>
      <c r="N84" s="305"/>
      <c r="O84" s="305"/>
      <c r="AE84" s="115"/>
      <c r="AF84" s="115"/>
      <c r="AG84" s="115"/>
    </row>
    <row r="85" spans="1:33" s="255" customFormat="1" ht="30" customHeight="1" thickBot="1" x14ac:dyDescent="0.35">
      <c r="A85" s="314"/>
      <c r="B85" s="253"/>
      <c r="C85" s="461">
        <f>'FICHE CLUB'!$AA$75</f>
        <v>0</v>
      </c>
      <c r="D85" s="461"/>
      <c r="E85" s="461"/>
      <c r="F85" s="267"/>
      <c r="G85" s="462" t="str">
        <f>IF(C85="Non","Elite","Non éligible")</f>
        <v>Non éligible</v>
      </c>
      <c r="H85" s="462"/>
      <c r="I85" s="462"/>
      <c r="J85" s="462"/>
      <c r="K85" s="462"/>
      <c r="L85" s="254"/>
      <c r="M85" s="251">
        <f>IF(G85="Elite",3,IF(G85="Excellence",2,IF(G85="Espoir",1,0)))</f>
        <v>0</v>
      </c>
      <c r="AD85" s="98"/>
      <c r="AE85" s="376" t="str">
        <f>IF(C85="OUI","NON",IF(C85="","NON",IF(C85=0,"NON","")))</f>
        <v>NON</v>
      </c>
      <c r="AF85" s="377" t="str">
        <f>IF(C85="OUI","NON",IF(C85="","NON",IF(C85=0,"NON","")))</f>
        <v>NON</v>
      </c>
      <c r="AG85" s="378" t="str">
        <f>IF(C85="OUI","NON",IF(C85="","NON",IF(C85=0,"NON","")))</f>
        <v>NON</v>
      </c>
    </row>
    <row r="86" spans="1:33" ht="6.75" customHeight="1" x14ac:dyDescent="0.25">
      <c r="A86" s="315"/>
      <c r="B86" s="302"/>
      <c r="C86" s="303"/>
      <c r="D86" s="302"/>
      <c r="E86" s="263"/>
      <c r="F86" s="302"/>
      <c r="G86" s="302"/>
      <c r="H86" s="302"/>
      <c r="I86" s="302"/>
      <c r="J86" s="302"/>
      <c r="K86" s="303"/>
      <c r="L86" s="260"/>
      <c r="O86" s="251"/>
    </row>
    <row r="87" spans="1:33" ht="20.100000000000001" customHeight="1" x14ac:dyDescent="0.25">
      <c r="A87" s="316" t="s">
        <v>27</v>
      </c>
      <c r="B87" s="317"/>
      <c r="C87" s="317"/>
      <c r="D87" s="317"/>
      <c r="E87" s="317"/>
      <c r="F87" s="317"/>
      <c r="G87" s="317"/>
      <c r="H87" s="317"/>
      <c r="I87" s="317"/>
      <c r="J87" s="317"/>
      <c r="K87" s="317"/>
      <c r="L87" s="260"/>
      <c r="M87" s="251">
        <f>MIN(M90:M113)</f>
        <v>0</v>
      </c>
      <c r="O87" s="251"/>
      <c r="AE87" s="379" t="s">
        <v>3</v>
      </c>
      <c r="AF87" s="387" t="s">
        <v>1762</v>
      </c>
      <c r="AG87" s="379" t="s">
        <v>5</v>
      </c>
    </row>
    <row r="88" spans="1:33" ht="6.75" customHeight="1" x14ac:dyDescent="0.25">
      <c r="A88" s="318"/>
      <c r="B88" s="302"/>
      <c r="C88" s="303"/>
      <c r="D88" s="302"/>
      <c r="E88" s="263"/>
      <c r="F88" s="302"/>
      <c r="G88" s="302"/>
      <c r="H88" s="302"/>
      <c r="I88" s="302"/>
      <c r="J88" s="302"/>
      <c r="K88" s="303"/>
      <c r="L88" s="260"/>
      <c r="O88" s="251"/>
    </row>
    <row r="89" spans="1:33" ht="20.100000000000001" customHeight="1" thickBot="1" x14ac:dyDescent="0.3">
      <c r="A89" s="319">
        <v>1</v>
      </c>
      <c r="B89" s="268" t="s">
        <v>1539</v>
      </c>
      <c r="C89" s="302"/>
      <c r="D89" s="302"/>
      <c r="E89" s="302"/>
      <c r="F89" s="302"/>
      <c r="G89" s="302"/>
      <c r="H89" s="302"/>
      <c r="I89" s="302"/>
      <c r="J89" s="302"/>
      <c r="K89" s="302"/>
      <c r="L89" s="260"/>
      <c r="O89" s="251"/>
    </row>
    <row r="90" spans="1:33" ht="30" customHeight="1" thickBot="1" x14ac:dyDescent="0.35">
      <c r="A90" s="319"/>
      <c r="B90" s="289"/>
      <c r="C90" s="442">
        <f>'FICHE CLUB'!$AA$79</f>
        <v>0</v>
      </c>
      <c r="D90" s="442"/>
      <c r="E90" s="442"/>
      <c r="F90" s="267"/>
      <c r="G90" s="443" t="str">
        <f>IF(C90="oui","Elite","Espoir")</f>
        <v>Espoir</v>
      </c>
      <c r="H90" s="443"/>
      <c r="I90" s="443"/>
      <c r="J90" s="443"/>
      <c r="K90" s="443"/>
      <c r="L90" s="260"/>
      <c r="M90" s="251">
        <f>IF(G90="Elite",3,IF(G90="Excellence",2,IF(G90="Espoir",1,0)))</f>
        <v>1</v>
      </c>
      <c r="O90" s="251" t="s">
        <v>53</v>
      </c>
      <c r="AE90" s="380" t="str">
        <f>IF(C90="oui","",IF(C90="NON","","NON"))</f>
        <v>NON</v>
      </c>
      <c r="AF90" s="381" t="str">
        <f>IF(C90="non","OUI",IF(C90="","OUI",IF(C90=0,"OUI","")))</f>
        <v>OUI</v>
      </c>
      <c r="AG90" s="382" t="str">
        <f>IF(C90="non","OUI",IF(C90="","OUI",IF(C90=0,"OUI","")))</f>
        <v>OUI</v>
      </c>
    </row>
    <row r="91" spans="1:33" ht="20.100000000000001" customHeight="1" thickBot="1" x14ac:dyDescent="0.3">
      <c r="A91" s="319">
        <v>2</v>
      </c>
      <c r="B91" s="268" t="s">
        <v>1668</v>
      </c>
      <c r="C91" s="302"/>
      <c r="D91" s="302"/>
      <c r="E91" s="302"/>
      <c r="F91" s="302"/>
      <c r="G91" s="302"/>
      <c r="H91" s="302"/>
      <c r="I91" s="302"/>
      <c r="J91" s="302"/>
      <c r="K91" s="302"/>
      <c r="L91" s="260"/>
      <c r="O91" s="251" t="s">
        <v>13</v>
      </c>
      <c r="AD91" s="359">
        <f>AA91</f>
        <v>0</v>
      </c>
    </row>
    <row r="92" spans="1:33" ht="30" customHeight="1" thickBot="1" x14ac:dyDescent="0.35">
      <c r="A92" s="319"/>
      <c r="B92" s="289"/>
      <c r="C92" s="442">
        <f>'FICHE CLUB'!$AA$81</f>
        <v>0</v>
      </c>
      <c r="D92" s="442"/>
      <c r="E92" s="442"/>
      <c r="F92" s="267"/>
      <c r="G92" s="443" t="str">
        <f>IF(C92="oui","Elite","Non éligible")</f>
        <v>Non éligible</v>
      </c>
      <c r="H92" s="443" t="str">
        <f>IF(F92="oui","Elite","Non éligible")</f>
        <v>Non éligible</v>
      </c>
      <c r="I92" s="443" t="str">
        <f>IF(G92="oui","Elite","Non éligible")</f>
        <v>Non éligible</v>
      </c>
      <c r="J92" s="443" t="str">
        <f>IF(H92="oui","Elite","Non éligible")</f>
        <v>Non éligible</v>
      </c>
      <c r="K92" s="443" t="str">
        <f>IF(I92="oui","Elite","Non éligible")</f>
        <v>Non éligible</v>
      </c>
      <c r="L92" s="260"/>
      <c r="M92" s="251">
        <f>IF(G92="Elite",3,IF(G92="Excellence",2,IF(G92="Espoir",1,0)))</f>
        <v>0</v>
      </c>
      <c r="O92" s="251" t="s">
        <v>12</v>
      </c>
      <c r="AE92" s="380" t="str">
        <f>IF(C92="non","OUI",IF(C92="","OUI",IF(C92=0,"NON","")))</f>
        <v>NON</v>
      </c>
      <c r="AF92" s="381" t="str">
        <f>IF(C92="non","OUI",IF(C92="","OUI",IF(C92=0,"OUI","")))</f>
        <v>OUI</v>
      </c>
      <c r="AG92" s="382" t="str">
        <f>IF(C92="non","OUI",IF(C92="","OUI",IF(C92=0,"OUI","")))</f>
        <v>OUI</v>
      </c>
    </row>
    <row r="93" spans="1:33" ht="20.100000000000001" customHeight="1" thickBot="1" x14ac:dyDescent="0.3">
      <c r="A93" s="319">
        <v>3</v>
      </c>
      <c r="B93" s="268" t="s">
        <v>45</v>
      </c>
      <c r="C93" s="302"/>
      <c r="D93" s="302"/>
      <c r="E93" s="302"/>
      <c r="F93" s="302"/>
      <c r="G93" s="302"/>
      <c r="H93" s="302"/>
      <c r="I93" s="302"/>
      <c r="J93" s="302"/>
      <c r="K93" s="302"/>
      <c r="L93" s="260"/>
      <c r="O93" s="251" t="s">
        <v>13</v>
      </c>
      <c r="AE93" s="211" t="s">
        <v>13</v>
      </c>
      <c r="AF93" s="211" t="s">
        <v>12</v>
      </c>
      <c r="AG93" s="211" t="s">
        <v>54</v>
      </c>
    </row>
    <row r="94" spans="1:33" ht="30" customHeight="1" thickBot="1" x14ac:dyDescent="0.35">
      <c r="A94" s="319"/>
      <c r="B94" s="289"/>
      <c r="C94" s="442">
        <f>'FICHE CLUB'!$AA$83</f>
        <v>0</v>
      </c>
      <c r="D94" s="442"/>
      <c r="E94" s="442"/>
      <c r="F94" s="267"/>
      <c r="G94" s="443" t="str">
        <f>IF(OR(C94="DES",C94="BEF"),"Elite",IF(OR(C94="BMF",C94="CFF3"),"Excellence",IF(C94="Module Senior","Espoir","Non éligible")))</f>
        <v>Non éligible</v>
      </c>
      <c r="H94" s="443" t="str">
        <f>IF(OR(F94=L98,F94=L97),"Elite",IF(F94=L96,"Excellence",IF(F94=L95,"Espoir","Non éligible")))</f>
        <v>Elite</v>
      </c>
      <c r="I94" s="443" t="str">
        <f>IF(OR(G94=M98,G94=M97),"Elite",IF(G94=M96,"Excellence",IF(G94=M95,"Espoir","Non éligible")))</f>
        <v>Non éligible</v>
      </c>
      <c r="J94" s="443" t="str">
        <f>IF(OR(H94=N98,H94=N97),"Elite",IF(H94=N96,"Excellence",IF(H94=N95,"Espoir","Non éligible")))</f>
        <v>Non éligible</v>
      </c>
      <c r="K94" s="443" t="str">
        <f>IF(OR(I94=O98,I94=O97),"Elite",IF(I94=O96,"Excellence",IF(I94=O95,"Espoir","Non éligible")))</f>
        <v>Non éligible</v>
      </c>
      <c r="L94" s="260"/>
      <c r="M94" s="251">
        <f>IF(G94="Elite",3,IF(G94="Excellence",2,IF(G94="Espoir",1,0)))</f>
        <v>0</v>
      </c>
      <c r="O94" s="251" t="s">
        <v>12</v>
      </c>
      <c r="AE94" s="386" t="str">
        <f>IF(C94=AE93,"",IF(C94=AF93,"",IF(C94=AG93,"",IF(C94="DES","",AE93))))</f>
        <v>Module Senior</v>
      </c>
      <c r="AF94" s="381" t="str">
        <f>IF(C94=AF93,"",IF(C94=AG93,"",IF(C94=AE93,AF93,IF(C94="DES","",AF93))))</f>
        <v>CFF3</v>
      </c>
      <c r="AG94" s="382" t="str">
        <f>IF(C94=AG93,"",IF(C94="DES","",AG93))</f>
        <v>BEF</v>
      </c>
    </row>
    <row r="95" spans="1:33" ht="20.100000000000001" customHeight="1" thickBot="1" x14ac:dyDescent="0.3">
      <c r="A95" s="319">
        <v>4</v>
      </c>
      <c r="B95" s="268" t="s">
        <v>44</v>
      </c>
      <c r="C95" s="302"/>
      <c r="D95" s="302"/>
      <c r="E95" s="302"/>
      <c r="F95" s="302"/>
      <c r="G95" s="302"/>
      <c r="H95" s="302"/>
      <c r="I95" s="302"/>
      <c r="J95" s="302"/>
      <c r="K95" s="302"/>
      <c r="L95" s="260"/>
      <c r="O95" s="251" t="s">
        <v>55</v>
      </c>
      <c r="AE95"/>
      <c r="AF95" t="s">
        <v>13</v>
      </c>
      <c r="AG95" t="s">
        <v>12</v>
      </c>
    </row>
    <row r="96" spans="1:33" ht="30" customHeight="1" thickBot="1" x14ac:dyDescent="0.35">
      <c r="A96" s="319"/>
      <c r="B96" s="289"/>
      <c r="C96" s="442">
        <f>'FICHE CLUB'!$AA$85</f>
        <v>0</v>
      </c>
      <c r="D96" s="442"/>
      <c r="E96" s="442"/>
      <c r="F96" s="267"/>
      <c r="G96" s="443" t="str">
        <f>IF(OR(C96="DES",C96="BEF",C96="BMF",C96="CFF3"),"Elite",IF(C96="Module Senior","Excellence","Espoir"))</f>
        <v>Espoir</v>
      </c>
      <c r="H96" s="443"/>
      <c r="I96" s="443"/>
      <c r="J96" s="443"/>
      <c r="K96" s="443"/>
      <c r="L96" s="260"/>
      <c r="M96" s="251">
        <f>IF(G96="Elite",3,IF(G96="Excellence",2,IF(G96="Espoir",1,0)))</f>
        <v>1</v>
      </c>
      <c r="O96" s="251" t="s">
        <v>56</v>
      </c>
      <c r="AE96" s="380"/>
      <c r="AF96" s="383" t="str">
        <f>IF(C96=AF95,"",IF(C96=AG95,"",IF(C96="DES","",IF(C96="BEF","",AF95))))</f>
        <v>Module Senior</v>
      </c>
      <c r="AG96" s="382" t="str">
        <f>IF(C96=AG95,"",IF(C96="DES","",IF(C96="BEF","",AG95)))</f>
        <v>CFF3</v>
      </c>
    </row>
    <row r="97" spans="1:33" ht="20.100000000000001" customHeight="1" thickBot="1" x14ac:dyDescent="0.3">
      <c r="A97" s="319">
        <v>5</v>
      </c>
      <c r="B97" s="268" t="s">
        <v>43</v>
      </c>
      <c r="C97" s="302"/>
      <c r="D97" s="302"/>
      <c r="E97" s="302"/>
      <c r="F97" s="302"/>
      <c r="G97" s="302"/>
      <c r="H97" s="302"/>
      <c r="I97" s="302"/>
      <c r="J97" s="302"/>
      <c r="K97" s="302"/>
      <c r="L97" s="260"/>
      <c r="O97" s="251"/>
      <c r="AE97" s="211"/>
      <c r="AF97" s="211"/>
      <c r="AG97" s="211" t="s">
        <v>13</v>
      </c>
    </row>
    <row r="98" spans="1:33" ht="30" customHeight="1" thickBot="1" x14ac:dyDescent="0.35">
      <c r="A98" s="319"/>
      <c r="B98" s="289"/>
      <c r="C98" s="442">
        <f>'FICHE CLUB'!$AA$87</f>
        <v>0</v>
      </c>
      <c r="D98" s="442"/>
      <c r="E98" s="442"/>
      <c r="F98" s="267"/>
      <c r="G98" s="443" t="str">
        <f>IF(OR(C98="DES",C98="BEF",C98="BMF",C98="CFF3",C98="Module Senior"),"Elite","Excellence")</f>
        <v>Excellence</v>
      </c>
      <c r="H98" s="443"/>
      <c r="I98" s="443"/>
      <c r="J98" s="443"/>
      <c r="K98" s="443"/>
      <c r="L98" s="260"/>
      <c r="M98" s="251">
        <f>IF(G98="Elite",3,IF(G98="Excellence",2,IF(G98="Espoir",1,0)))</f>
        <v>2</v>
      </c>
      <c r="O98" s="251"/>
      <c r="AE98" s="380"/>
      <c r="AF98" s="381"/>
      <c r="AG98" s="384" t="str">
        <f>IF(C98=AG97,"",IF(C98="DES","",IF(C98="BEF","",IF(C98="CFF3","",AG97))))</f>
        <v>Module Senior</v>
      </c>
    </row>
    <row r="99" spans="1:33" ht="20.100000000000001" customHeight="1" thickBot="1" x14ac:dyDescent="0.3">
      <c r="A99" s="319">
        <v>6</v>
      </c>
      <c r="B99" s="268" t="s">
        <v>42</v>
      </c>
      <c r="C99" s="302"/>
      <c r="D99" s="302"/>
      <c r="E99" s="302"/>
      <c r="F99" s="302"/>
      <c r="G99" s="302"/>
      <c r="H99" s="302"/>
      <c r="I99" s="302"/>
      <c r="J99" s="302"/>
      <c r="K99" s="302"/>
      <c r="L99" s="260"/>
      <c r="O99" s="251"/>
      <c r="AE99" s="211"/>
      <c r="AF99" s="213" t="s">
        <v>1541</v>
      </c>
      <c r="AG99" s="213" t="s">
        <v>1542</v>
      </c>
    </row>
    <row r="100" spans="1:33" ht="30" customHeight="1" thickBot="1" x14ac:dyDescent="0.35">
      <c r="A100" s="319"/>
      <c r="B100" s="289"/>
      <c r="C100" s="442">
        <f>'FICHE CLUB'!$AA$89</f>
        <v>0</v>
      </c>
      <c r="D100" s="442"/>
      <c r="E100" s="442"/>
      <c r="F100" s="267"/>
      <c r="G100" s="443" t="str">
        <f>IF(C100="Module découverte","Espoir",IF(C100="Module Perfectionnement","Exellence",IF(C100="CFF GB","Elite","Espoir")))</f>
        <v>Espoir</v>
      </c>
      <c r="H100" s="443" t="str">
        <f>IF(F100=M94,"Espoir",IF(F100=M95,"Exellence",IF(F100=M96,"Elite","Non éligible")))</f>
        <v>Espoir</v>
      </c>
      <c r="I100" s="443" t="str">
        <f>IF(G100=N94,"Espoir",IF(G100=N95,"Exellence",IF(G100=N96,"Elite","Non éligible")))</f>
        <v>Non éligible</v>
      </c>
      <c r="J100" s="443" t="str">
        <f>IF(H100=O94,"Espoir",IF(H100=O95,"Exellence",IF(H100=O96,"Elite","Non éligible")))</f>
        <v>Non éligible</v>
      </c>
      <c r="K100" s="443" t="e">
        <f>IF(I100=#REF!,"Espoir",IF(I100=#REF!,"Exellence",IF(I100=#REF!,"Elite","Non éligible")))</f>
        <v>#REF!</v>
      </c>
      <c r="L100" s="260"/>
      <c r="M100" s="251">
        <f>IF(G100="Elite",3,IF(G100="Excellence",2,IF(G100="Espoir",1,IF(G100="Elite*",3,0))))</f>
        <v>1</v>
      </c>
      <c r="O100" s="251"/>
      <c r="AE100" s="380"/>
      <c r="AF100" s="383" t="str">
        <f>IF(C100=AF99,"",IF(C100=AG99,"",AF99))</f>
        <v>Module découverte</v>
      </c>
      <c r="AG100" s="382" t="str">
        <f>IF(C100=AG99,"",AG99)</f>
        <v>CFF GB</v>
      </c>
    </row>
    <row r="101" spans="1:33" ht="20.100000000000001" customHeight="1" thickBot="1" x14ac:dyDescent="0.3">
      <c r="A101" s="319">
        <v>7</v>
      </c>
      <c r="B101" s="441" t="s">
        <v>1543</v>
      </c>
      <c r="C101" s="441"/>
      <c r="D101" s="441"/>
      <c r="E101" s="441"/>
      <c r="F101" s="441"/>
      <c r="G101" s="441"/>
      <c r="H101" s="441"/>
      <c r="I101" s="441"/>
      <c r="J101" s="441"/>
      <c r="K101" s="441"/>
      <c r="L101" s="260"/>
      <c r="O101" s="251"/>
      <c r="AE101" s="211">
        <v>1</v>
      </c>
      <c r="AF101" s="211">
        <v>2</v>
      </c>
      <c r="AG101" s="211">
        <v>3</v>
      </c>
    </row>
    <row r="102" spans="1:33" ht="30" customHeight="1" thickBot="1" x14ac:dyDescent="0.35">
      <c r="A102" s="319"/>
      <c r="B102" s="289"/>
      <c r="C102" s="442">
        <f>'FICHE CLUB'!$AA$91</f>
        <v>0</v>
      </c>
      <c r="D102" s="442"/>
      <c r="E102" s="442"/>
      <c r="F102" s="267"/>
      <c r="G102" s="443" t="str">
        <f>IF(C102=1,"Espoir",IF(C102=2,"Excellence",IF(OR(C102="3 ou plus",C102&gt;=3),"Elite","Non éligible")))</f>
        <v>Non éligible</v>
      </c>
      <c r="H102" s="443" t="str">
        <f>IF(F102=N94,"Espoir",IF(F102=N95,"Excellence",IF(F102=N96,"Elite","Non éligible")))</f>
        <v>Espoir</v>
      </c>
      <c r="I102" s="443" t="str">
        <f>IF(G102=O94,"Espoir",IF(G102=O95,"Excellence",IF(G102=O96,"Elite","Non éligible")))</f>
        <v>Non éligible</v>
      </c>
      <c r="J102" s="443" t="e">
        <f>IF(H102=#REF!,"Espoir",IF(H102=#REF!,"Excellence",IF(H102=#REF!,"Elite","Non éligible")))</f>
        <v>#REF!</v>
      </c>
      <c r="K102" s="443" t="e">
        <f>IF(I102=#REF!,"Espoir",IF(I102=#REF!,"Excellence",IF(I102=#REF!,"Elite","Non éligible")))</f>
        <v>#REF!</v>
      </c>
      <c r="L102" s="260"/>
      <c r="M102" s="251">
        <f>IF(G102="Elite",3,IF(G102="Excellence",2,IF(G102="Espoir",1,IF(G102="Elite*",3,0))))</f>
        <v>0</v>
      </c>
      <c r="O102" s="251"/>
      <c r="AD102" s="98">
        <f>C102</f>
        <v>0</v>
      </c>
      <c r="AE102" s="380">
        <f>IF(C102&lt;AE101,AE101,0)</f>
        <v>1</v>
      </c>
      <c r="AF102" s="381">
        <f>IF(C102&lt;AF101,AF101-AD102,0)</f>
        <v>2</v>
      </c>
      <c r="AG102" s="382">
        <f>IF(C102&lt;AG101,AG101-AD102,0)</f>
        <v>3</v>
      </c>
    </row>
    <row r="103" spans="1:33" ht="25.5" customHeight="1" thickBot="1" x14ac:dyDescent="0.3">
      <c r="A103" s="319">
        <v>8</v>
      </c>
      <c r="B103" s="441" t="s">
        <v>1624</v>
      </c>
      <c r="C103" s="441"/>
      <c r="D103" s="441"/>
      <c r="E103" s="441"/>
      <c r="F103" s="441"/>
      <c r="G103" s="441"/>
      <c r="H103" s="441"/>
      <c r="I103" s="441"/>
      <c r="J103" s="441"/>
      <c r="K103" s="441"/>
      <c r="L103" s="260"/>
      <c r="O103" s="251"/>
      <c r="AD103" s="251"/>
    </row>
    <row r="104" spans="1:33" ht="30" customHeight="1" thickBot="1" x14ac:dyDescent="0.35">
      <c r="A104" s="319"/>
      <c r="B104" s="289"/>
      <c r="C104" s="442">
        <f>'FICHE CLUB'!$AA$93</f>
        <v>0</v>
      </c>
      <c r="D104" s="442"/>
      <c r="E104" s="442"/>
      <c r="F104" s="267"/>
      <c r="G104" s="443" t="str">
        <f>IF(C104="Oui","Elite","Excellence")</f>
        <v>Excellence</v>
      </c>
      <c r="H104" s="443"/>
      <c r="I104" s="443"/>
      <c r="J104" s="443"/>
      <c r="K104" s="443"/>
      <c r="L104" s="260"/>
      <c r="M104" s="251">
        <f>IF(G104="Elite",3,IF(G104="Excellence",2,IF(G104="Espoir",1,0)))</f>
        <v>2</v>
      </c>
      <c r="O104" s="251"/>
      <c r="AD104" s="396"/>
      <c r="AE104" s="380" t="str">
        <f>IF(C104="non","OUI",IF(C104="","OUI",IF(C104=0,"NON","")))</f>
        <v>NON</v>
      </c>
      <c r="AF104" s="381" t="str">
        <f>IF(B104="non","OUI",IF(B104="","OUI",IF(B104=0,"OUI","")))</f>
        <v>OUI</v>
      </c>
      <c r="AG104" s="382" t="str">
        <f>IF(C104="non","OUI",IF(C104="","OUI",IF(C104=0,"OUI","")))</f>
        <v>OUI</v>
      </c>
    </row>
    <row r="105" spans="1:33" ht="20.100000000000001" customHeight="1" thickBot="1" x14ac:dyDescent="0.3">
      <c r="A105" s="319">
        <v>9</v>
      </c>
      <c r="B105" s="268" t="s">
        <v>1544</v>
      </c>
      <c r="C105" s="302"/>
      <c r="D105" s="302"/>
      <c r="E105" s="302"/>
      <c r="F105" s="302"/>
      <c r="G105" s="302"/>
      <c r="H105" s="302"/>
      <c r="I105" s="302"/>
      <c r="J105" s="302"/>
      <c r="K105" s="302"/>
      <c r="L105" s="260"/>
      <c r="O105" s="251"/>
    </row>
    <row r="106" spans="1:33" ht="30" customHeight="1" thickBot="1" x14ac:dyDescent="0.35">
      <c r="A106" s="319"/>
      <c r="B106" s="289"/>
      <c r="C106" s="442">
        <f>'FICHE CLUB'!$AA$95</f>
        <v>0</v>
      </c>
      <c r="D106" s="442"/>
      <c r="E106" s="442"/>
      <c r="F106" s="267"/>
      <c r="G106" s="443" t="str">
        <f>IF(C106="Oui","Elite","Non éligible")</f>
        <v>Non éligible</v>
      </c>
      <c r="H106" s="443"/>
      <c r="I106" s="443"/>
      <c r="J106" s="443"/>
      <c r="K106" s="443"/>
      <c r="L106" s="260"/>
      <c r="M106" s="251">
        <f>IF(G106="Elite",3,IF(G106="Excellence",2,IF(G106="Espoir",1,0)))</f>
        <v>0</v>
      </c>
      <c r="O106" s="251"/>
      <c r="AD106" s="251"/>
      <c r="AE106" s="380" t="str">
        <f>IF(A106="non","OUI",IF(A106="","OUI",IF(A106=0,"OUI","")))</f>
        <v>OUI</v>
      </c>
      <c r="AF106" s="381" t="str">
        <f>IF(B106="non","OUI",IF(B106="","OUI",IF(B106=0,"OUI","")))</f>
        <v>OUI</v>
      </c>
      <c r="AG106" s="382" t="str">
        <f>IF(C106="non","OUI",IF(C106="","OUI",IF(C106=0,"OUI","")))</f>
        <v>OUI</v>
      </c>
    </row>
    <row r="107" spans="1:33" ht="20.100000000000001" customHeight="1" thickBot="1" x14ac:dyDescent="0.3">
      <c r="A107" s="319">
        <v>10</v>
      </c>
      <c r="B107" s="268" t="s">
        <v>1669</v>
      </c>
      <c r="C107" s="302"/>
      <c r="D107" s="302"/>
      <c r="E107" s="302"/>
      <c r="F107" s="302"/>
      <c r="G107" s="302"/>
      <c r="H107" s="302"/>
      <c r="I107" s="302"/>
      <c r="J107" s="302"/>
      <c r="K107" s="302"/>
      <c r="L107" s="260"/>
      <c r="O107" s="251"/>
    </row>
    <row r="108" spans="1:33" ht="30" customHeight="1" thickBot="1" x14ac:dyDescent="0.35">
      <c r="A108" s="319"/>
      <c r="B108" s="289"/>
      <c r="C108" s="442">
        <f>'FICHE CLUB'!$AA$97</f>
        <v>0</v>
      </c>
      <c r="D108" s="442"/>
      <c r="E108" s="442"/>
      <c r="F108" s="267"/>
      <c r="G108" s="443" t="str">
        <f>IF(C108&gt;='FICHE CLUB'!AK97,"Elite","Non éligible")</f>
        <v>Elite</v>
      </c>
      <c r="H108" s="443"/>
      <c r="I108" s="443"/>
      <c r="J108" s="443"/>
      <c r="K108" s="443"/>
      <c r="L108" s="260"/>
      <c r="M108" s="251">
        <f>IF(G108="Elite",3,IF(G108="Excellence",2,IF(G108="Espoir",1,0)))</f>
        <v>3</v>
      </c>
      <c r="O108" s="251"/>
      <c r="AD108" s="203"/>
      <c r="AE108" s="380">
        <f>IF(C108&lt;'FICHE CLUB'!AK97,'FICHE CLUB'!AK97-C108,0)</f>
        <v>0</v>
      </c>
      <c r="AF108" s="381">
        <f>IF(D108&lt;'FICHE CLUB'!AL97,'FICHE CLUB'!AL97-D108,0)</f>
        <v>0</v>
      </c>
      <c r="AG108" s="382">
        <f>IF(E108&lt;'FICHE CLUB'!AM97,'FICHE CLUB'!AM97-E108,0)</f>
        <v>0</v>
      </c>
    </row>
    <row r="109" spans="1:33" ht="20.100000000000001" customHeight="1" thickBot="1" x14ac:dyDescent="0.3">
      <c r="A109" s="319">
        <v>11</v>
      </c>
      <c r="B109" s="441" t="s">
        <v>1644</v>
      </c>
      <c r="C109" s="441"/>
      <c r="D109" s="441"/>
      <c r="E109" s="441"/>
      <c r="F109" s="441"/>
      <c r="G109" s="441"/>
      <c r="H109" s="441"/>
      <c r="I109" s="441"/>
      <c r="J109" s="441"/>
      <c r="K109" s="441"/>
      <c r="L109" s="260"/>
      <c r="O109" s="251"/>
      <c r="AD109" s="203"/>
    </row>
    <row r="110" spans="1:33" ht="30" customHeight="1" thickBot="1" x14ac:dyDescent="0.35">
      <c r="A110" s="319"/>
      <c r="B110" s="302"/>
      <c r="C110" s="442">
        <f>'FICHE CLUB'!$AA$99</f>
        <v>0</v>
      </c>
      <c r="D110" s="442"/>
      <c r="E110" s="442"/>
      <c r="F110" s="267"/>
      <c r="G110" s="443" t="str">
        <f>IF(C110&gt;0,"Elite","Excellence")</f>
        <v>Excellence</v>
      </c>
      <c r="H110" s="443" t="str">
        <f>IF(F110&gt;0,"Elite","Excellence")</f>
        <v>Excellence</v>
      </c>
      <c r="I110" s="443" t="str">
        <f>IF(G110&gt;0,"Elite","Excellence")</f>
        <v>Elite</v>
      </c>
      <c r="J110" s="443" t="str">
        <f>IF(H110&gt;0,"Elite","Excellence")</f>
        <v>Elite</v>
      </c>
      <c r="K110" s="443" t="str">
        <f>IF(I110&gt;0,"Elite","Excellence")</f>
        <v>Elite</v>
      </c>
      <c r="L110" s="260"/>
      <c r="M110" s="251">
        <f>IF(G110="Elite",3,IF(G110="Excellence",2,IF(G110="Espoir",1,0)))</f>
        <v>2</v>
      </c>
      <c r="O110" s="251"/>
      <c r="AD110" s="203"/>
      <c r="AE110" s="380" t="str">
        <f>IF(C110="non","OUI",IF(C110="","OUI",IF(C110=0,"NON","")))</f>
        <v>NON</v>
      </c>
      <c r="AF110" s="381" t="str">
        <f>IF(C110="oui","",IF(C110="NON","","NON"))</f>
        <v>NON</v>
      </c>
      <c r="AG110" s="382" t="str">
        <f>IF(C110="non","OUI",IF(C110="","OUI",IF(C110=0,"OUI","")))</f>
        <v>OUI</v>
      </c>
    </row>
    <row r="111" spans="1:33" ht="20.100000000000001" customHeight="1" thickBot="1" x14ac:dyDescent="0.3">
      <c r="A111" s="319">
        <v>12</v>
      </c>
      <c r="B111" s="441" t="s">
        <v>1490</v>
      </c>
      <c r="C111" s="441"/>
      <c r="D111" s="441"/>
      <c r="E111" s="441"/>
      <c r="F111" s="441"/>
      <c r="G111" s="441"/>
      <c r="H111" s="441"/>
      <c r="I111" s="441"/>
      <c r="J111" s="441"/>
      <c r="K111" s="441"/>
      <c r="L111" s="260"/>
      <c r="O111" s="251"/>
      <c r="AD111" s="203"/>
    </row>
    <row r="112" spans="1:33" ht="30" customHeight="1" thickBot="1" x14ac:dyDescent="0.35">
      <c r="A112" s="319"/>
      <c r="B112" s="302"/>
      <c r="C112" s="442">
        <f>'FICHE CLUB'!$AA$101</f>
        <v>0</v>
      </c>
      <c r="D112" s="442"/>
      <c r="E112" s="442"/>
      <c r="F112" s="267"/>
      <c r="G112" s="443" t="str">
        <f>IF(C112="Oui","Elite","Non éligible")</f>
        <v>Non éligible</v>
      </c>
      <c r="H112" s="443"/>
      <c r="I112" s="443"/>
      <c r="J112" s="443"/>
      <c r="K112" s="443"/>
      <c r="L112" s="260"/>
      <c r="M112" s="251">
        <f>IF(G112="Elite",3,IF(G112="Excellence",2,IF(G112="Espoir",1,0)))</f>
        <v>0</v>
      </c>
      <c r="O112" s="251"/>
      <c r="AD112" s="203"/>
      <c r="AE112" s="380" t="str">
        <f>IF(A112="non","OUI",IF(A112="","OUI",IF(A112=0,"OUI","")))</f>
        <v>OUI</v>
      </c>
      <c r="AF112" s="381" t="str">
        <f>IF(B112="non","OUI",IF(B112="","OUI",IF(B112=0,"OUI","")))</f>
        <v>OUI</v>
      </c>
      <c r="AG112" s="382" t="str">
        <f>IF(C112="non","OUI",IF(C112="","OUI",IF(C112=0,"OUI","")))</f>
        <v>OUI</v>
      </c>
    </row>
    <row r="113" spans="1:33" s="255" customFormat="1" ht="9" customHeight="1" x14ac:dyDescent="0.2">
      <c r="A113" s="252"/>
      <c r="B113" s="253"/>
      <c r="C113" s="270"/>
      <c r="D113" s="253"/>
      <c r="E113" s="253"/>
      <c r="F113" s="253"/>
      <c r="G113" s="253"/>
      <c r="H113" s="253"/>
      <c r="I113" s="253"/>
      <c r="J113" s="253"/>
      <c r="K113" s="253"/>
      <c r="L113" s="254"/>
      <c r="N113" s="251"/>
      <c r="AD113" s="203"/>
      <c r="AE113" s="98"/>
      <c r="AF113" s="98"/>
      <c r="AG113" s="98"/>
    </row>
    <row r="114" spans="1:33" s="255" customFormat="1" ht="26.25" customHeight="1" thickBot="1" x14ac:dyDescent="0.25">
      <c r="A114" s="463" t="s">
        <v>1764</v>
      </c>
      <c r="B114" s="463"/>
      <c r="C114" s="463"/>
      <c r="D114" s="463"/>
      <c r="E114" s="463"/>
      <c r="F114" s="463"/>
      <c r="G114" s="463"/>
      <c r="H114" s="463"/>
      <c r="I114" s="463"/>
      <c r="J114" s="463"/>
      <c r="K114" s="463"/>
      <c r="L114" s="463"/>
      <c r="M114" s="392"/>
      <c r="N114" s="392"/>
      <c r="O114" s="392"/>
      <c r="P114" s="392"/>
      <c r="Q114" s="392"/>
      <c r="R114" s="392"/>
      <c r="S114" s="392"/>
      <c r="T114" s="392"/>
      <c r="U114" s="392"/>
      <c r="V114" s="392"/>
      <c r="W114" s="392"/>
      <c r="X114" s="392"/>
      <c r="Y114" s="392"/>
      <c r="Z114" s="392"/>
      <c r="AA114" s="392"/>
      <c r="AB114" s="392"/>
      <c r="AC114" s="392"/>
      <c r="AD114" s="98"/>
      <c r="AE114" s="98"/>
      <c r="AF114" s="98"/>
      <c r="AG114" s="98"/>
    </row>
    <row r="115" spans="1:33" ht="18.75" customHeight="1" thickBot="1" x14ac:dyDescent="0.25">
      <c r="A115" s="252"/>
      <c r="B115" s="253"/>
      <c r="C115" s="322" t="str">
        <f>'FICHE CLUB'!C104</f>
        <v>OUI</v>
      </c>
      <c r="D115" s="480">
        <f>'FICHE CLUB'!D104</f>
        <v>0</v>
      </c>
      <c r="E115" s="481"/>
      <c r="F115" s="393"/>
      <c r="G115" s="393"/>
      <c r="H115" s="322" t="str">
        <f>'FICHE CLUB'!H104</f>
        <v>NON</v>
      </c>
      <c r="I115" s="480">
        <f>'FICHE CLUB'!I104</f>
        <v>0</v>
      </c>
      <c r="J115" s="481"/>
      <c r="K115" s="253"/>
      <c r="L115" s="254"/>
      <c r="M115" s="255"/>
      <c r="O115" s="255"/>
      <c r="P115" s="255"/>
      <c r="Q115" s="255"/>
      <c r="R115" s="255"/>
      <c r="S115" s="255"/>
      <c r="T115" s="255"/>
      <c r="U115" s="255"/>
      <c r="V115" s="255"/>
      <c r="W115" s="255"/>
      <c r="X115" s="255"/>
      <c r="Y115" s="255"/>
      <c r="Z115" s="255"/>
      <c r="AA115" s="255"/>
      <c r="AB115" s="255"/>
      <c r="AC115" s="255"/>
    </row>
    <row r="116" spans="1:33" ht="9" customHeight="1" x14ac:dyDescent="0.25">
      <c r="A116" s="320"/>
      <c r="B116" s="302"/>
      <c r="C116" s="257"/>
      <c r="D116" s="257"/>
      <c r="E116" s="257"/>
      <c r="F116" s="257"/>
      <c r="G116" s="257"/>
      <c r="H116" s="257"/>
      <c r="I116" s="257"/>
      <c r="J116" s="257"/>
      <c r="K116" s="257"/>
      <c r="L116" s="264"/>
      <c r="O116" s="251"/>
    </row>
    <row r="117" spans="1:33" s="255" customFormat="1" ht="29.25" customHeight="1" x14ac:dyDescent="0.25">
      <c r="A117" s="256" t="s">
        <v>37</v>
      </c>
      <c r="B117" s="262"/>
      <c r="C117" s="262"/>
      <c r="D117" s="262"/>
      <c r="E117" s="439"/>
      <c r="F117" s="439"/>
      <c r="G117" s="439"/>
      <c r="H117" s="439"/>
      <c r="I117" s="439"/>
      <c r="J117" s="439"/>
      <c r="K117" s="439"/>
      <c r="L117" s="321"/>
      <c r="M117" s="251"/>
      <c r="N117" s="251"/>
      <c r="O117" s="251"/>
      <c r="P117"/>
      <c r="Q117"/>
      <c r="R117"/>
      <c r="S117" s="251"/>
      <c r="T117" s="251"/>
      <c r="U117" s="251"/>
      <c r="V117" s="251"/>
      <c r="W117" s="251"/>
      <c r="X117" s="251"/>
      <c r="Y117" s="251"/>
      <c r="Z117" s="251"/>
      <c r="AA117" s="251"/>
      <c r="AB117" s="251"/>
      <c r="AC117" s="251"/>
      <c r="AD117" s="98"/>
      <c r="AE117" s="396"/>
      <c r="AF117" s="396"/>
      <c r="AG117" s="396"/>
    </row>
    <row r="118" spans="1:33" s="255" customFormat="1" ht="7.5" customHeight="1" x14ac:dyDescent="0.2">
      <c r="A118" s="252"/>
      <c r="B118" s="253"/>
      <c r="C118" s="253"/>
      <c r="D118" s="253"/>
      <c r="E118" s="253"/>
      <c r="F118" s="253"/>
      <c r="G118" s="253"/>
      <c r="H118" s="253"/>
      <c r="I118" s="253"/>
      <c r="J118" s="253"/>
      <c r="K118" s="253"/>
      <c r="L118" s="254"/>
      <c r="N118" s="251"/>
      <c r="AD118" s="98"/>
      <c r="AE118" s="98"/>
      <c r="AF118" s="98"/>
      <c r="AG118" s="98"/>
    </row>
    <row r="119" spans="1:33" s="279" customFormat="1" ht="27.75" customHeight="1" x14ac:dyDescent="0.3">
      <c r="A119" s="256" t="s">
        <v>1474</v>
      </c>
      <c r="B119" s="440"/>
      <c r="C119" s="440"/>
      <c r="D119" s="322" t="s">
        <v>1475</v>
      </c>
      <c r="E119" s="440"/>
      <c r="F119" s="440"/>
      <c r="G119" s="440"/>
      <c r="H119" s="322" t="s">
        <v>1475</v>
      </c>
      <c r="I119" s="440"/>
      <c r="J119" s="440"/>
      <c r="K119" s="440"/>
      <c r="L119" s="254"/>
      <c r="M119" s="255"/>
      <c r="N119" s="251" t="str">
        <f>CONCATENATE(B119,E119,I119)</f>
        <v/>
      </c>
      <c r="O119" s="255"/>
      <c r="P119" s="255"/>
      <c r="Q119" s="255"/>
      <c r="R119" s="255"/>
      <c r="S119" s="255"/>
      <c r="T119" s="255"/>
      <c r="U119" s="255"/>
      <c r="V119" s="255"/>
      <c r="W119" s="255"/>
      <c r="X119" s="255"/>
      <c r="Y119" s="255"/>
      <c r="Z119" s="255"/>
      <c r="AA119" s="255"/>
      <c r="AB119" s="255"/>
      <c r="AC119" s="255"/>
      <c r="AD119" s="98"/>
      <c r="AE119" s="203"/>
      <c r="AF119" s="203"/>
      <c r="AG119" s="203"/>
    </row>
    <row r="120" spans="1:33" ht="9" customHeight="1" x14ac:dyDescent="0.3">
      <c r="A120" s="277"/>
      <c r="B120" s="267"/>
      <c r="C120" s="267"/>
      <c r="D120" s="267"/>
      <c r="E120" s="267"/>
      <c r="F120" s="267"/>
      <c r="G120" s="267"/>
      <c r="H120" s="267"/>
      <c r="I120" s="267"/>
      <c r="J120" s="267"/>
      <c r="K120" s="267"/>
      <c r="L120" s="278"/>
      <c r="M120" s="279"/>
      <c r="N120" s="279"/>
      <c r="O120" s="279"/>
      <c r="P120" s="279"/>
      <c r="Q120" s="279"/>
      <c r="R120" s="279"/>
      <c r="S120" s="279"/>
      <c r="T120" s="279"/>
      <c r="U120" s="279"/>
      <c r="V120" s="279"/>
      <c r="W120" s="279"/>
      <c r="X120" s="279"/>
      <c r="Y120" s="279"/>
      <c r="Z120" s="279"/>
      <c r="AA120" s="279"/>
      <c r="AB120" s="279"/>
      <c r="AC120" s="279"/>
      <c r="AE120" s="203"/>
      <c r="AF120" s="203"/>
      <c r="AG120" s="203"/>
    </row>
    <row r="121" spans="1:33" ht="22.5" customHeight="1" x14ac:dyDescent="0.25">
      <c r="A121" s="256" t="s">
        <v>38</v>
      </c>
      <c r="B121" s="272"/>
      <c r="C121" s="262"/>
      <c r="D121" s="263"/>
      <c r="E121" s="263"/>
      <c r="F121" s="263"/>
      <c r="G121" s="257"/>
      <c r="H121" s="323"/>
      <c r="I121" s="323"/>
      <c r="J121" s="323"/>
      <c r="K121" s="323"/>
      <c r="L121" s="321"/>
      <c r="O121" s="251"/>
      <c r="AE121" s="203"/>
      <c r="AF121" s="203"/>
      <c r="AG121" s="203"/>
    </row>
    <row r="122" spans="1:33" ht="29.25" customHeight="1" x14ac:dyDescent="0.3">
      <c r="A122" s="438"/>
      <c r="B122" s="439"/>
      <c r="C122" s="439"/>
      <c r="D122" s="439"/>
      <c r="E122" s="439"/>
      <c r="F122" s="439"/>
      <c r="G122" s="439"/>
      <c r="H122" s="439"/>
      <c r="I122" s="439"/>
      <c r="J122" s="439"/>
      <c r="K122" s="439"/>
      <c r="L122" s="278"/>
      <c r="O122" s="251"/>
      <c r="AE122" s="203"/>
      <c r="AF122" s="203"/>
      <c r="AG122" s="203"/>
    </row>
    <row r="123" spans="1:33" ht="7.5" customHeight="1" x14ac:dyDescent="0.25">
      <c r="A123" s="261"/>
      <c r="B123" s="272"/>
      <c r="C123" s="262"/>
      <c r="D123" s="263"/>
      <c r="E123" s="263"/>
      <c r="F123" s="263"/>
      <c r="G123" s="263"/>
      <c r="H123" s="263"/>
      <c r="I123" s="263"/>
      <c r="J123" s="263"/>
      <c r="K123" s="263"/>
      <c r="L123" s="264"/>
      <c r="O123" s="251"/>
      <c r="AE123" s="203"/>
      <c r="AF123" s="203"/>
      <c r="AG123" s="203"/>
    </row>
    <row r="124" spans="1:33" ht="24" customHeight="1" x14ac:dyDescent="0.25">
      <c r="A124" s="256" t="s">
        <v>1676</v>
      </c>
      <c r="B124" s="272"/>
      <c r="C124" s="262"/>
      <c r="D124" s="263"/>
      <c r="E124" s="263"/>
      <c r="F124" s="263"/>
      <c r="G124" s="257"/>
      <c r="H124" s="323"/>
      <c r="I124" s="323"/>
      <c r="J124" s="323"/>
      <c r="K124" s="323"/>
      <c r="L124" s="321"/>
      <c r="O124" s="251"/>
      <c r="AE124" s="203"/>
      <c r="AF124" s="203"/>
      <c r="AG124" s="203"/>
    </row>
    <row r="125" spans="1:33" ht="20.100000000000001" customHeight="1" x14ac:dyDescent="0.3">
      <c r="A125" s="438"/>
      <c r="B125" s="439"/>
      <c r="C125" s="439"/>
      <c r="D125" s="439"/>
      <c r="E125" s="439"/>
      <c r="F125" s="324"/>
      <c r="G125" s="324"/>
      <c r="H125" s="324"/>
      <c r="I125" s="324"/>
      <c r="J125" s="324"/>
      <c r="K125" s="324"/>
      <c r="L125" s="278"/>
      <c r="O125" s="251"/>
    </row>
    <row r="126" spans="1:33" ht="21.75" customHeight="1" x14ac:dyDescent="0.25">
      <c r="A126" s="256" t="s">
        <v>1677</v>
      </c>
      <c r="B126" s="272"/>
      <c r="C126" s="262"/>
      <c r="D126" s="263"/>
      <c r="E126" s="263"/>
      <c r="F126" s="263"/>
      <c r="G126" s="257"/>
      <c r="H126" s="323"/>
      <c r="I126" s="323"/>
      <c r="J126" s="323"/>
      <c r="K126" s="323"/>
      <c r="L126" s="321"/>
      <c r="O126" s="251"/>
    </row>
    <row r="127" spans="1:33" ht="18" customHeight="1" x14ac:dyDescent="0.3">
      <c r="A127" s="438"/>
      <c r="B127" s="439"/>
      <c r="C127" s="439"/>
      <c r="D127" s="439"/>
      <c r="E127" s="439"/>
      <c r="F127" s="324"/>
      <c r="G127" s="324"/>
      <c r="H127" s="324"/>
      <c r="I127" s="324"/>
      <c r="J127" s="324"/>
      <c r="K127" s="324"/>
      <c r="L127" s="278"/>
      <c r="O127" s="251"/>
    </row>
    <row r="128" spans="1:33" ht="23.25" customHeight="1" thickBot="1" x14ac:dyDescent="0.3">
      <c r="A128" s="256" t="s">
        <v>28</v>
      </c>
      <c r="B128" s="272"/>
      <c r="C128" s="257"/>
      <c r="D128" s="263"/>
      <c r="E128" s="263"/>
      <c r="F128" s="263"/>
      <c r="G128" s="263"/>
      <c r="H128" s="263"/>
      <c r="I128" s="263"/>
      <c r="J128" s="263"/>
      <c r="K128" s="257"/>
      <c r="L128" s="269"/>
      <c r="O128" s="251"/>
    </row>
    <row r="129" spans="1:33" s="255" customFormat="1" ht="25.5" customHeight="1" thickBot="1" x14ac:dyDescent="0.35">
      <c r="A129" s="256" t="s">
        <v>29</v>
      </c>
      <c r="B129" s="272"/>
      <c r="C129" s="257"/>
      <c r="D129" s="325" t="str">
        <f>IF(M129=0,"X","")</f>
        <v>X</v>
      </c>
      <c r="E129" s="267"/>
      <c r="F129" s="262" t="s">
        <v>0</v>
      </c>
      <c r="G129" s="325" t="str">
        <f>IF(M129=1,"X","")</f>
        <v/>
      </c>
      <c r="H129" s="267"/>
      <c r="I129" s="267"/>
      <c r="J129" s="267"/>
      <c r="K129" s="257"/>
      <c r="L129" s="264"/>
      <c r="M129" s="251">
        <f>MIN(M20:M112)</f>
        <v>0</v>
      </c>
      <c r="N129" s="251" t="str">
        <f>IF(M129=3,F131,IF(M129=2,A131,IF(M129=1,F129,A129)))</f>
        <v>Non éligible</v>
      </c>
      <c r="O129" s="251"/>
      <c r="P129"/>
      <c r="Q129"/>
      <c r="R129"/>
      <c r="S129" s="251"/>
      <c r="T129" s="251"/>
      <c r="U129" s="251"/>
      <c r="V129" s="251"/>
      <c r="W129" s="251"/>
      <c r="X129" s="251"/>
      <c r="Y129" s="251"/>
      <c r="Z129" s="251"/>
      <c r="AA129" s="251"/>
      <c r="AB129" s="251"/>
      <c r="AC129" s="251"/>
      <c r="AD129" s="98"/>
      <c r="AE129" s="98"/>
      <c r="AF129" s="98"/>
      <c r="AG129" s="98"/>
    </row>
    <row r="130" spans="1:33" ht="9.75" customHeight="1" thickBot="1" x14ac:dyDescent="0.25">
      <c r="A130" s="252"/>
      <c r="B130" s="253"/>
      <c r="C130" s="253"/>
      <c r="D130" s="253"/>
      <c r="E130" s="253"/>
      <c r="F130" s="253"/>
      <c r="G130" s="253"/>
      <c r="H130" s="253"/>
      <c r="I130" s="253"/>
      <c r="J130" s="253"/>
      <c r="K130" s="253"/>
      <c r="L130" s="254"/>
      <c r="M130" s="255"/>
      <c r="O130" s="255"/>
      <c r="P130" s="255"/>
      <c r="Q130" s="255"/>
      <c r="R130" s="255"/>
      <c r="S130" s="255"/>
      <c r="T130" s="255"/>
      <c r="U130" s="255"/>
      <c r="V130" s="255"/>
      <c r="W130" s="255"/>
      <c r="X130" s="255"/>
      <c r="Y130" s="255"/>
      <c r="Z130" s="255"/>
      <c r="AA130" s="255"/>
      <c r="AB130" s="255"/>
      <c r="AC130" s="255"/>
    </row>
    <row r="131" spans="1:33" ht="25.5" customHeight="1" thickBot="1" x14ac:dyDescent="0.35">
      <c r="A131" s="256" t="s">
        <v>1</v>
      </c>
      <c r="B131" s="272"/>
      <c r="C131" s="257"/>
      <c r="D131" s="325" t="str">
        <f>IF(M129=2,"X","")</f>
        <v/>
      </c>
      <c r="E131" s="267"/>
      <c r="F131" s="262" t="s">
        <v>2</v>
      </c>
      <c r="G131" s="325" t="str">
        <f>IF(M129=3,"X","")</f>
        <v/>
      </c>
      <c r="H131" s="267"/>
      <c r="I131" s="267"/>
      <c r="J131" s="267"/>
      <c r="K131" s="257"/>
      <c r="L131" s="264"/>
      <c r="O131" s="251"/>
    </row>
    <row r="132" spans="1:33" ht="6.75" customHeight="1" x14ac:dyDescent="0.25">
      <c r="A132" s="261"/>
      <c r="B132" s="272"/>
      <c r="C132" s="263"/>
      <c r="D132" s="263"/>
      <c r="E132" s="263"/>
      <c r="F132" s="263"/>
      <c r="G132" s="263"/>
      <c r="H132" s="263"/>
      <c r="I132" s="263"/>
      <c r="J132" s="263"/>
      <c r="K132" s="263"/>
      <c r="L132" s="264"/>
      <c r="O132" s="251"/>
    </row>
    <row r="133" spans="1:33" ht="18" customHeight="1" x14ac:dyDescent="0.25">
      <c r="A133" s="434" t="s">
        <v>1495</v>
      </c>
      <c r="B133" s="435"/>
      <c r="C133" s="435"/>
      <c r="D133" s="435"/>
      <c r="E133" s="435"/>
      <c r="F133" s="435"/>
      <c r="G133" s="435"/>
      <c r="H133" s="435"/>
      <c r="I133" s="435"/>
      <c r="J133" s="435"/>
      <c r="K133" s="435"/>
      <c r="L133" s="326"/>
      <c r="O133" s="251"/>
    </row>
    <row r="134" spans="1:33" ht="36.75" customHeight="1" x14ac:dyDescent="0.25">
      <c r="A134" s="436"/>
      <c r="B134" s="437"/>
      <c r="C134" s="437"/>
      <c r="D134" s="437"/>
      <c r="E134" s="437"/>
      <c r="F134" s="437"/>
      <c r="G134" s="437"/>
      <c r="H134" s="437"/>
      <c r="I134" s="437"/>
      <c r="J134" s="437"/>
      <c r="K134" s="437"/>
      <c r="L134" s="260"/>
      <c r="O134" s="251"/>
    </row>
    <row r="135" spans="1:33" ht="6" customHeight="1" thickBot="1" x14ac:dyDescent="0.3">
      <c r="A135" s="327"/>
      <c r="B135" s="328"/>
      <c r="C135" s="329"/>
      <c r="D135" s="329"/>
      <c r="E135" s="329"/>
      <c r="F135" s="329"/>
      <c r="G135" s="329"/>
      <c r="H135" s="329"/>
      <c r="I135" s="329"/>
      <c r="J135" s="329"/>
      <c r="K135" s="329"/>
      <c r="L135" s="330"/>
      <c r="O135" s="251"/>
    </row>
    <row r="136" spans="1:33" ht="15.75" thickTop="1" x14ac:dyDescent="0.25"/>
  </sheetData>
  <sheetProtection algorithmName="SHA-512" hashValue="M3fiMSFVMKx8nJT/y3Q6ghIGzIETezBgrxfqig+Cu90oRdtjzYUqB5UZAIPAWQb4hgDb+dO1dWrcIcjqG75m3A==" saltValue="Khiwz0VoNS+Q+zGBor8PUg==" spinCount="100000" sheet="1" objects="1" scenarios="1" selectLockedCells="1"/>
  <mergeCells count="135">
    <mergeCell ref="G96:K96"/>
    <mergeCell ref="G94:K94"/>
    <mergeCell ref="C106:E106"/>
    <mergeCell ref="G106:K106"/>
    <mergeCell ref="C112:E112"/>
    <mergeCell ref="C98:E98"/>
    <mergeCell ref="B103:K103"/>
    <mergeCell ref="B101:K101"/>
    <mergeCell ref="G108:K108"/>
    <mergeCell ref="B109:K109"/>
    <mergeCell ref="C110:E110"/>
    <mergeCell ref="G110:K110"/>
    <mergeCell ref="C33:E33"/>
    <mergeCell ref="G33:K33"/>
    <mergeCell ref="B34:K34"/>
    <mergeCell ref="D115:E115"/>
    <mergeCell ref="I115:J115"/>
    <mergeCell ref="G41:K41"/>
    <mergeCell ref="B42:K42"/>
    <mergeCell ref="C43:E43"/>
    <mergeCell ref="C92:E92"/>
    <mergeCell ref="G92:K92"/>
    <mergeCell ref="G98:K98"/>
    <mergeCell ref="G68:K68"/>
    <mergeCell ref="C70:E70"/>
    <mergeCell ref="G70:K70"/>
    <mergeCell ref="C72:E72"/>
    <mergeCell ref="G72:K72"/>
    <mergeCell ref="G83:K83"/>
    <mergeCell ref="C85:E85"/>
    <mergeCell ref="G85:K85"/>
    <mergeCell ref="B69:K69"/>
    <mergeCell ref="B71:K71"/>
    <mergeCell ref="B75:K75"/>
    <mergeCell ref="C83:E83"/>
    <mergeCell ref="C74:E74"/>
    <mergeCell ref="G18:K18"/>
    <mergeCell ref="B28:K28"/>
    <mergeCell ref="D3:I3"/>
    <mergeCell ref="D9:I9"/>
    <mergeCell ref="G43:K43"/>
    <mergeCell ref="B44:K44"/>
    <mergeCell ref="C45:E45"/>
    <mergeCell ref="G45:K45"/>
    <mergeCell ref="B65:K65"/>
    <mergeCell ref="G53:K53"/>
    <mergeCell ref="C55:E55"/>
    <mergeCell ref="B61:K61"/>
    <mergeCell ref="C62:E62"/>
    <mergeCell ref="C53:E53"/>
    <mergeCell ref="G64:K64"/>
    <mergeCell ref="C49:E49"/>
    <mergeCell ref="G49:K49"/>
    <mergeCell ref="C51:E51"/>
    <mergeCell ref="G51:K51"/>
    <mergeCell ref="B46:K46"/>
    <mergeCell ref="C47:E47"/>
    <mergeCell ref="G47:K47"/>
    <mergeCell ref="C35:E35"/>
    <mergeCell ref="G35:K35"/>
    <mergeCell ref="C96:E96"/>
    <mergeCell ref="C94:E94"/>
    <mergeCell ref="A114:L114"/>
    <mergeCell ref="A1:K1"/>
    <mergeCell ref="B24:K24"/>
    <mergeCell ref="C23:E23"/>
    <mergeCell ref="G23:K23"/>
    <mergeCell ref="D5:I5"/>
    <mergeCell ref="C25:E25"/>
    <mergeCell ref="B26:K26"/>
    <mergeCell ref="B22:K22"/>
    <mergeCell ref="B30:K30"/>
    <mergeCell ref="G25:K25"/>
    <mergeCell ref="C27:E27"/>
    <mergeCell ref="G27:K27"/>
    <mergeCell ref="C29:E29"/>
    <mergeCell ref="G29:K29"/>
    <mergeCell ref="A16:B16"/>
    <mergeCell ref="A18:B18"/>
    <mergeCell ref="D7:I7"/>
    <mergeCell ref="C16:E16"/>
    <mergeCell ref="F16:G16"/>
    <mergeCell ref="H16:K16"/>
    <mergeCell ref="C18:E18"/>
    <mergeCell ref="C41:E41"/>
    <mergeCell ref="C68:E68"/>
    <mergeCell ref="C81:E81"/>
    <mergeCell ref="G81:K81"/>
    <mergeCell ref="G62:K62"/>
    <mergeCell ref="C64:E64"/>
    <mergeCell ref="B67:K67"/>
    <mergeCell ref="B63:K63"/>
    <mergeCell ref="G76:K76"/>
    <mergeCell ref="G74:K74"/>
    <mergeCell ref="B73:K73"/>
    <mergeCell ref="B84:K84"/>
    <mergeCell ref="C90:E90"/>
    <mergeCell ref="G90:K90"/>
    <mergeCell ref="C76:E76"/>
    <mergeCell ref="AE1:AG11"/>
    <mergeCell ref="AE31:AE37"/>
    <mergeCell ref="AF31:AF37"/>
    <mergeCell ref="AG31:AG37"/>
    <mergeCell ref="A127:E127"/>
    <mergeCell ref="G31:K31"/>
    <mergeCell ref="C31:E31"/>
    <mergeCell ref="B32:K32"/>
    <mergeCell ref="A125:E125"/>
    <mergeCell ref="C66:E66"/>
    <mergeCell ref="G66:K66"/>
    <mergeCell ref="G55:K55"/>
    <mergeCell ref="B59:K59"/>
    <mergeCell ref="C60:E60"/>
    <mergeCell ref="C39:E39"/>
    <mergeCell ref="G39:K39"/>
    <mergeCell ref="C37:E37"/>
    <mergeCell ref="G37:K37"/>
    <mergeCell ref="B48:K48"/>
    <mergeCell ref="G60:K60"/>
    <mergeCell ref="A133:K133"/>
    <mergeCell ref="A134:K134"/>
    <mergeCell ref="A122:K122"/>
    <mergeCell ref="I119:K119"/>
    <mergeCell ref="B111:K111"/>
    <mergeCell ref="C100:E100"/>
    <mergeCell ref="G100:K100"/>
    <mergeCell ref="C102:E102"/>
    <mergeCell ref="G102:K102"/>
    <mergeCell ref="C104:E104"/>
    <mergeCell ref="G104:K104"/>
    <mergeCell ref="C108:E108"/>
    <mergeCell ref="E117:K117"/>
    <mergeCell ref="B119:C119"/>
    <mergeCell ref="E119:G119"/>
    <mergeCell ref="G112:K112"/>
  </mergeCells>
  <dataValidations count="4">
    <dataValidation type="list" allowBlank="1" showInputMessage="1" showErrorMessage="1" sqref="C77 C56 A125:E125 D113">
      <formula1>"Oui,Non"</formula1>
    </dataValidation>
    <dataValidation type="list" allowBlank="1" showInputMessage="1" showErrorMessage="1" sqref="A127:E127">
      <formula1>"J'ai traité les informations,Ce sera fait plus tard"</formula1>
    </dataValidation>
    <dataValidation type="list" allowBlank="1" showInputMessage="1" sqref="D115:E115">
      <formula1>"Oui,Non"</formula1>
    </dataValidation>
    <dataValidation allowBlank="1" showInputMessage="1" sqref="I115:J115"/>
  </dataValidations>
  <printOptions horizontalCentered="1"/>
  <pageMargins left="0.08" right="0.08" top="0.36" bottom="0.08" header="0.31" footer="0.31"/>
  <pageSetup paperSize="9" scale="80" fitToWidth="0"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Feuil3!$H$1:$H$12</xm:f>
          </x14:formula1>
          <xm:sqref>E119</xm:sqref>
        </x14:dataValidation>
        <x14:dataValidation type="list" allowBlank="1" showInputMessage="1" showErrorMessage="1">
          <x14:formula1>
            <xm:f>Feuil3!$I$1:$I$31</xm:f>
          </x14:formula1>
          <xm:sqref>B119</xm:sqref>
        </x14:dataValidation>
        <x14:dataValidation type="list" allowBlank="1" showInputMessage="1" showErrorMessage="1">
          <x14:formula1>
            <xm:f>Feuil3!$E$1:$E$14</xm:f>
          </x14:formula1>
          <xm:sqref>I119:K119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AP122"/>
  <sheetViews>
    <sheetView zoomScale="70" zoomScaleNormal="70" workbookViewId="0">
      <selection activeCell="E3" sqref="E3:H3"/>
    </sheetView>
  </sheetViews>
  <sheetFormatPr baseColWidth="10" defaultRowHeight="17.25" x14ac:dyDescent="0.25"/>
  <cols>
    <col min="1" max="1" width="3.140625" style="98" customWidth="1"/>
    <col min="2" max="2" width="4.42578125" style="212" customWidth="1"/>
    <col min="3" max="4" width="6.7109375" style="106" customWidth="1"/>
    <col min="5" max="5" width="5" style="106" customWidth="1"/>
    <col min="6" max="6" width="5.7109375" style="106" customWidth="1"/>
    <col min="7" max="7" width="5.5703125" style="106" customWidth="1"/>
    <col min="8" max="8" width="5.7109375" style="106" customWidth="1"/>
    <col min="9" max="9" width="5.5703125" style="106" customWidth="1"/>
    <col min="10" max="10" width="11.7109375" style="106" customWidth="1"/>
    <col min="11" max="11" width="5.7109375" style="106" customWidth="1"/>
    <col min="12" max="12" width="1.85546875" style="106" customWidth="1"/>
    <col min="13" max="13" width="5.7109375" style="106" customWidth="1"/>
    <col min="14" max="14" width="5.85546875" style="106" customWidth="1"/>
    <col min="15" max="15" width="5.7109375" style="106" customWidth="1"/>
    <col min="16" max="16" width="1.5703125" style="106" customWidth="1"/>
    <col min="17" max="17" width="11.7109375" style="106" customWidth="1"/>
    <col min="18" max="23" width="5.7109375" style="106" customWidth="1"/>
    <col min="24" max="24" width="13.5703125" style="106" customWidth="1"/>
    <col min="25" max="25" width="5.7109375" style="106" customWidth="1"/>
    <col min="26" max="26" width="17.140625" style="106" customWidth="1"/>
    <col min="27" max="27" width="25.85546875" style="85" customWidth="1"/>
    <col min="28" max="28" width="10.7109375" style="213" customWidth="1"/>
    <col min="29" max="29" width="14.28515625" style="106" customWidth="1"/>
    <col min="30" max="30" width="2.7109375" style="98" customWidth="1"/>
    <col min="31" max="33" width="14.7109375" style="98" customWidth="1"/>
    <col min="34" max="34" width="2.7109375" style="98" customWidth="1"/>
    <col min="35" max="35" width="5.7109375" style="98" customWidth="1"/>
    <col min="36" max="40" width="11.42578125" style="106" hidden="1" customWidth="1"/>
    <col min="41" max="42" width="11.42578125" style="106" customWidth="1"/>
    <col min="43" max="270" width="11.42578125" style="106"/>
    <col min="271" max="271" width="1.7109375" style="106" customWidth="1"/>
    <col min="272" max="272" width="4.42578125" style="106" customWidth="1"/>
    <col min="273" max="274" width="6.7109375" style="106" customWidth="1"/>
    <col min="275" max="275" width="5" style="106" customWidth="1"/>
    <col min="276" max="276" width="5.7109375" style="106" customWidth="1"/>
    <col min="277" max="277" width="4.42578125" style="106" customWidth="1"/>
    <col min="278" max="279" width="5.7109375" style="106" customWidth="1"/>
    <col min="280" max="280" width="5.140625" style="106" customWidth="1"/>
    <col min="281" max="285" width="5.7109375" style="106" customWidth="1"/>
    <col min="286" max="286" width="6.85546875" style="106" customWidth="1"/>
    <col min="287" max="287" width="5.7109375" style="106" customWidth="1"/>
    <col min="288" max="288" width="1.7109375" style="106" customWidth="1"/>
    <col min="289" max="289" width="5.7109375" style="106" customWidth="1"/>
    <col min="290" max="290" width="1.7109375" style="106" customWidth="1"/>
    <col min="291" max="291" width="5.7109375" style="106" customWidth="1"/>
    <col min="292" max="526" width="11.42578125" style="106"/>
    <col min="527" max="527" width="1.7109375" style="106" customWidth="1"/>
    <col min="528" max="528" width="4.42578125" style="106" customWidth="1"/>
    <col min="529" max="530" width="6.7109375" style="106" customWidth="1"/>
    <col min="531" max="531" width="5" style="106" customWidth="1"/>
    <col min="532" max="532" width="5.7109375" style="106" customWidth="1"/>
    <col min="533" max="533" width="4.42578125" style="106" customWidth="1"/>
    <col min="534" max="535" width="5.7109375" style="106" customWidth="1"/>
    <col min="536" max="536" width="5.140625" style="106" customWidth="1"/>
    <col min="537" max="541" width="5.7109375" style="106" customWidth="1"/>
    <col min="542" max="542" width="6.85546875" style="106" customWidth="1"/>
    <col min="543" max="543" width="5.7109375" style="106" customWidth="1"/>
    <col min="544" max="544" width="1.7109375" style="106" customWidth="1"/>
    <col min="545" max="545" width="5.7109375" style="106" customWidth="1"/>
    <col min="546" max="546" width="1.7109375" style="106" customWidth="1"/>
    <col min="547" max="547" width="5.7109375" style="106" customWidth="1"/>
    <col min="548" max="782" width="11.42578125" style="106"/>
    <col min="783" max="783" width="1.7109375" style="106" customWidth="1"/>
    <col min="784" max="784" width="4.42578125" style="106" customWidth="1"/>
    <col min="785" max="786" width="6.7109375" style="106" customWidth="1"/>
    <col min="787" max="787" width="5" style="106" customWidth="1"/>
    <col min="788" max="788" width="5.7109375" style="106" customWidth="1"/>
    <col min="789" max="789" width="4.42578125" style="106" customWidth="1"/>
    <col min="790" max="791" width="5.7109375" style="106" customWidth="1"/>
    <col min="792" max="792" width="5.140625" style="106" customWidth="1"/>
    <col min="793" max="797" width="5.7109375" style="106" customWidth="1"/>
    <col min="798" max="798" width="6.85546875" style="106" customWidth="1"/>
    <col min="799" max="799" width="5.7109375" style="106" customWidth="1"/>
    <col min="800" max="800" width="1.7109375" style="106" customWidth="1"/>
    <col min="801" max="801" width="5.7109375" style="106" customWidth="1"/>
    <col min="802" max="802" width="1.7109375" style="106" customWidth="1"/>
    <col min="803" max="803" width="5.7109375" style="106" customWidth="1"/>
    <col min="804" max="1038" width="11.42578125" style="106"/>
    <col min="1039" max="1039" width="1.7109375" style="106" customWidth="1"/>
    <col min="1040" max="1040" width="4.42578125" style="106" customWidth="1"/>
    <col min="1041" max="1042" width="6.7109375" style="106" customWidth="1"/>
    <col min="1043" max="1043" width="5" style="106" customWidth="1"/>
    <col min="1044" max="1044" width="5.7109375" style="106" customWidth="1"/>
    <col min="1045" max="1045" width="4.42578125" style="106" customWidth="1"/>
    <col min="1046" max="1047" width="5.7109375" style="106" customWidth="1"/>
    <col min="1048" max="1048" width="5.140625" style="106" customWidth="1"/>
    <col min="1049" max="1053" width="5.7109375" style="106" customWidth="1"/>
    <col min="1054" max="1054" width="6.85546875" style="106" customWidth="1"/>
    <col min="1055" max="1055" width="5.7109375" style="106" customWidth="1"/>
    <col min="1056" max="1056" width="1.7109375" style="106" customWidth="1"/>
    <col min="1057" max="1057" width="5.7109375" style="106" customWidth="1"/>
    <col min="1058" max="1058" width="1.7109375" style="106" customWidth="1"/>
    <col min="1059" max="1059" width="5.7109375" style="106" customWidth="1"/>
    <col min="1060" max="1294" width="11.42578125" style="106"/>
    <col min="1295" max="1295" width="1.7109375" style="106" customWidth="1"/>
    <col min="1296" max="1296" width="4.42578125" style="106" customWidth="1"/>
    <col min="1297" max="1298" width="6.7109375" style="106" customWidth="1"/>
    <col min="1299" max="1299" width="5" style="106" customWidth="1"/>
    <col min="1300" max="1300" width="5.7109375" style="106" customWidth="1"/>
    <col min="1301" max="1301" width="4.42578125" style="106" customWidth="1"/>
    <col min="1302" max="1303" width="5.7109375" style="106" customWidth="1"/>
    <col min="1304" max="1304" width="5.140625" style="106" customWidth="1"/>
    <col min="1305" max="1309" width="5.7109375" style="106" customWidth="1"/>
    <col min="1310" max="1310" width="6.85546875" style="106" customWidth="1"/>
    <col min="1311" max="1311" width="5.7109375" style="106" customWidth="1"/>
    <col min="1312" max="1312" width="1.7109375" style="106" customWidth="1"/>
    <col min="1313" max="1313" width="5.7109375" style="106" customWidth="1"/>
    <col min="1314" max="1314" width="1.7109375" style="106" customWidth="1"/>
    <col min="1315" max="1315" width="5.7109375" style="106" customWidth="1"/>
    <col min="1316" max="1550" width="11.42578125" style="106"/>
    <col min="1551" max="1551" width="1.7109375" style="106" customWidth="1"/>
    <col min="1552" max="1552" width="4.42578125" style="106" customWidth="1"/>
    <col min="1553" max="1554" width="6.7109375" style="106" customWidth="1"/>
    <col min="1555" max="1555" width="5" style="106" customWidth="1"/>
    <col min="1556" max="1556" width="5.7109375" style="106" customWidth="1"/>
    <col min="1557" max="1557" width="4.42578125" style="106" customWidth="1"/>
    <col min="1558" max="1559" width="5.7109375" style="106" customWidth="1"/>
    <col min="1560" max="1560" width="5.140625" style="106" customWidth="1"/>
    <col min="1561" max="1565" width="5.7109375" style="106" customWidth="1"/>
    <col min="1566" max="1566" width="6.85546875" style="106" customWidth="1"/>
    <col min="1567" max="1567" width="5.7109375" style="106" customWidth="1"/>
    <col min="1568" max="1568" width="1.7109375" style="106" customWidth="1"/>
    <col min="1569" max="1569" width="5.7109375" style="106" customWidth="1"/>
    <col min="1570" max="1570" width="1.7109375" style="106" customWidth="1"/>
    <col min="1571" max="1571" width="5.7109375" style="106" customWidth="1"/>
    <col min="1572" max="1806" width="11.42578125" style="106"/>
    <col min="1807" max="1807" width="1.7109375" style="106" customWidth="1"/>
    <col min="1808" max="1808" width="4.42578125" style="106" customWidth="1"/>
    <col min="1809" max="1810" width="6.7109375" style="106" customWidth="1"/>
    <col min="1811" max="1811" width="5" style="106" customWidth="1"/>
    <col min="1812" max="1812" width="5.7109375" style="106" customWidth="1"/>
    <col min="1813" max="1813" width="4.42578125" style="106" customWidth="1"/>
    <col min="1814" max="1815" width="5.7109375" style="106" customWidth="1"/>
    <col min="1816" max="1816" width="5.140625" style="106" customWidth="1"/>
    <col min="1817" max="1821" width="5.7109375" style="106" customWidth="1"/>
    <col min="1822" max="1822" width="6.85546875" style="106" customWidth="1"/>
    <col min="1823" max="1823" width="5.7109375" style="106" customWidth="1"/>
    <col min="1824" max="1824" width="1.7109375" style="106" customWidth="1"/>
    <col min="1825" max="1825" width="5.7109375" style="106" customWidth="1"/>
    <col min="1826" max="1826" width="1.7109375" style="106" customWidth="1"/>
    <col min="1827" max="1827" width="5.7109375" style="106" customWidth="1"/>
    <col min="1828" max="2062" width="11.42578125" style="106"/>
    <col min="2063" max="2063" width="1.7109375" style="106" customWidth="1"/>
    <col min="2064" max="2064" width="4.42578125" style="106" customWidth="1"/>
    <col min="2065" max="2066" width="6.7109375" style="106" customWidth="1"/>
    <col min="2067" max="2067" width="5" style="106" customWidth="1"/>
    <col min="2068" max="2068" width="5.7109375" style="106" customWidth="1"/>
    <col min="2069" max="2069" width="4.42578125" style="106" customWidth="1"/>
    <col min="2070" max="2071" width="5.7109375" style="106" customWidth="1"/>
    <col min="2072" max="2072" width="5.140625" style="106" customWidth="1"/>
    <col min="2073" max="2077" width="5.7109375" style="106" customWidth="1"/>
    <col min="2078" max="2078" width="6.85546875" style="106" customWidth="1"/>
    <col min="2079" max="2079" width="5.7109375" style="106" customWidth="1"/>
    <col min="2080" max="2080" width="1.7109375" style="106" customWidth="1"/>
    <col min="2081" max="2081" width="5.7109375" style="106" customWidth="1"/>
    <col min="2082" max="2082" width="1.7109375" style="106" customWidth="1"/>
    <col min="2083" max="2083" width="5.7109375" style="106" customWidth="1"/>
    <col min="2084" max="2318" width="11.42578125" style="106"/>
    <col min="2319" max="2319" width="1.7109375" style="106" customWidth="1"/>
    <col min="2320" max="2320" width="4.42578125" style="106" customWidth="1"/>
    <col min="2321" max="2322" width="6.7109375" style="106" customWidth="1"/>
    <col min="2323" max="2323" width="5" style="106" customWidth="1"/>
    <col min="2324" max="2324" width="5.7109375" style="106" customWidth="1"/>
    <col min="2325" max="2325" width="4.42578125" style="106" customWidth="1"/>
    <col min="2326" max="2327" width="5.7109375" style="106" customWidth="1"/>
    <col min="2328" max="2328" width="5.140625" style="106" customWidth="1"/>
    <col min="2329" max="2333" width="5.7109375" style="106" customWidth="1"/>
    <col min="2334" max="2334" width="6.85546875" style="106" customWidth="1"/>
    <col min="2335" max="2335" width="5.7109375" style="106" customWidth="1"/>
    <col min="2336" max="2336" width="1.7109375" style="106" customWidth="1"/>
    <col min="2337" max="2337" width="5.7109375" style="106" customWidth="1"/>
    <col min="2338" max="2338" width="1.7109375" style="106" customWidth="1"/>
    <col min="2339" max="2339" width="5.7109375" style="106" customWidth="1"/>
    <col min="2340" max="2574" width="11.42578125" style="106"/>
    <col min="2575" max="2575" width="1.7109375" style="106" customWidth="1"/>
    <col min="2576" max="2576" width="4.42578125" style="106" customWidth="1"/>
    <col min="2577" max="2578" width="6.7109375" style="106" customWidth="1"/>
    <col min="2579" max="2579" width="5" style="106" customWidth="1"/>
    <col min="2580" max="2580" width="5.7109375" style="106" customWidth="1"/>
    <col min="2581" max="2581" width="4.42578125" style="106" customWidth="1"/>
    <col min="2582" max="2583" width="5.7109375" style="106" customWidth="1"/>
    <col min="2584" max="2584" width="5.140625" style="106" customWidth="1"/>
    <col min="2585" max="2589" width="5.7109375" style="106" customWidth="1"/>
    <col min="2590" max="2590" width="6.85546875" style="106" customWidth="1"/>
    <col min="2591" max="2591" width="5.7109375" style="106" customWidth="1"/>
    <col min="2592" max="2592" width="1.7109375" style="106" customWidth="1"/>
    <col min="2593" max="2593" width="5.7109375" style="106" customWidth="1"/>
    <col min="2594" max="2594" width="1.7109375" style="106" customWidth="1"/>
    <col min="2595" max="2595" width="5.7109375" style="106" customWidth="1"/>
    <col min="2596" max="2830" width="11.42578125" style="106"/>
    <col min="2831" max="2831" width="1.7109375" style="106" customWidth="1"/>
    <col min="2832" max="2832" width="4.42578125" style="106" customWidth="1"/>
    <col min="2833" max="2834" width="6.7109375" style="106" customWidth="1"/>
    <col min="2835" max="2835" width="5" style="106" customWidth="1"/>
    <col min="2836" max="2836" width="5.7109375" style="106" customWidth="1"/>
    <col min="2837" max="2837" width="4.42578125" style="106" customWidth="1"/>
    <col min="2838" max="2839" width="5.7109375" style="106" customWidth="1"/>
    <col min="2840" max="2840" width="5.140625" style="106" customWidth="1"/>
    <col min="2841" max="2845" width="5.7109375" style="106" customWidth="1"/>
    <col min="2846" max="2846" width="6.85546875" style="106" customWidth="1"/>
    <col min="2847" max="2847" width="5.7109375" style="106" customWidth="1"/>
    <col min="2848" max="2848" width="1.7109375" style="106" customWidth="1"/>
    <col min="2849" max="2849" width="5.7109375" style="106" customWidth="1"/>
    <col min="2850" max="2850" width="1.7109375" style="106" customWidth="1"/>
    <col min="2851" max="2851" width="5.7109375" style="106" customWidth="1"/>
    <col min="2852" max="3086" width="11.42578125" style="106"/>
    <col min="3087" max="3087" width="1.7109375" style="106" customWidth="1"/>
    <col min="3088" max="3088" width="4.42578125" style="106" customWidth="1"/>
    <col min="3089" max="3090" width="6.7109375" style="106" customWidth="1"/>
    <col min="3091" max="3091" width="5" style="106" customWidth="1"/>
    <col min="3092" max="3092" width="5.7109375" style="106" customWidth="1"/>
    <col min="3093" max="3093" width="4.42578125" style="106" customWidth="1"/>
    <col min="3094" max="3095" width="5.7109375" style="106" customWidth="1"/>
    <col min="3096" max="3096" width="5.140625" style="106" customWidth="1"/>
    <col min="3097" max="3101" width="5.7109375" style="106" customWidth="1"/>
    <col min="3102" max="3102" width="6.85546875" style="106" customWidth="1"/>
    <col min="3103" max="3103" width="5.7109375" style="106" customWidth="1"/>
    <col min="3104" max="3104" width="1.7109375" style="106" customWidth="1"/>
    <col min="3105" max="3105" width="5.7109375" style="106" customWidth="1"/>
    <col min="3106" max="3106" width="1.7109375" style="106" customWidth="1"/>
    <col min="3107" max="3107" width="5.7109375" style="106" customWidth="1"/>
    <col min="3108" max="3342" width="11.42578125" style="106"/>
    <col min="3343" max="3343" width="1.7109375" style="106" customWidth="1"/>
    <col min="3344" max="3344" width="4.42578125" style="106" customWidth="1"/>
    <col min="3345" max="3346" width="6.7109375" style="106" customWidth="1"/>
    <col min="3347" max="3347" width="5" style="106" customWidth="1"/>
    <col min="3348" max="3348" width="5.7109375" style="106" customWidth="1"/>
    <col min="3349" max="3349" width="4.42578125" style="106" customWidth="1"/>
    <col min="3350" max="3351" width="5.7109375" style="106" customWidth="1"/>
    <col min="3352" max="3352" width="5.140625" style="106" customWidth="1"/>
    <col min="3353" max="3357" width="5.7109375" style="106" customWidth="1"/>
    <col min="3358" max="3358" width="6.85546875" style="106" customWidth="1"/>
    <col min="3359" max="3359" width="5.7109375" style="106" customWidth="1"/>
    <col min="3360" max="3360" width="1.7109375" style="106" customWidth="1"/>
    <col min="3361" max="3361" width="5.7109375" style="106" customWidth="1"/>
    <col min="3362" max="3362" width="1.7109375" style="106" customWidth="1"/>
    <col min="3363" max="3363" width="5.7109375" style="106" customWidth="1"/>
    <col min="3364" max="3598" width="11.42578125" style="106"/>
    <col min="3599" max="3599" width="1.7109375" style="106" customWidth="1"/>
    <col min="3600" max="3600" width="4.42578125" style="106" customWidth="1"/>
    <col min="3601" max="3602" width="6.7109375" style="106" customWidth="1"/>
    <col min="3603" max="3603" width="5" style="106" customWidth="1"/>
    <col min="3604" max="3604" width="5.7109375" style="106" customWidth="1"/>
    <col min="3605" max="3605" width="4.42578125" style="106" customWidth="1"/>
    <col min="3606" max="3607" width="5.7109375" style="106" customWidth="1"/>
    <col min="3608" max="3608" width="5.140625" style="106" customWidth="1"/>
    <col min="3609" max="3613" width="5.7109375" style="106" customWidth="1"/>
    <col min="3614" max="3614" width="6.85546875" style="106" customWidth="1"/>
    <col min="3615" max="3615" width="5.7109375" style="106" customWidth="1"/>
    <col min="3616" max="3616" width="1.7109375" style="106" customWidth="1"/>
    <col min="3617" max="3617" width="5.7109375" style="106" customWidth="1"/>
    <col min="3618" max="3618" width="1.7109375" style="106" customWidth="1"/>
    <col min="3619" max="3619" width="5.7109375" style="106" customWidth="1"/>
    <col min="3620" max="3854" width="11.42578125" style="106"/>
    <col min="3855" max="3855" width="1.7109375" style="106" customWidth="1"/>
    <col min="3856" max="3856" width="4.42578125" style="106" customWidth="1"/>
    <col min="3857" max="3858" width="6.7109375" style="106" customWidth="1"/>
    <col min="3859" max="3859" width="5" style="106" customWidth="1"/>
    <col min="3860" max="3860" width="5.7109375" style="106" customWidth="1"/>
    <col min="3861" max="3861" width="4.42578125" style="106" customWidth="1"/>
    <col min="3862" max="3863" width="5.7109375" style="106" customWidth="1"/>
    <col min="3864" max="3864" width="5.140625" style="106" customWidth="1"/>
    <col min="3865" max="3869" width="5.7109375" style="106" customWidth="1"/>
    <col min="3870" max="3870" width="6.85546875" style="106" customWidth="1"/>
    <col min="3871" max="3871" width="5.7109375" style="106" customWidth="1"/>
    <col min="3872" max="3872" width="1.7109375" style="106" customWidth="1"/>
    <col min="3873" max="3873" width="5.7109375" style="106" customWidth="1"/>
    <col min="3874" max="3874" width="1.7109375" style="106" customWidth="1"/>
    <col min="3875" max="3875" width="5.7109375" style="106" customWidth="1"/>
    <col min="3876" max="4110" width="11.42578125" style="106"/>
    <col min="4111" max="4111" width="1.7109375" style="106" customWidth="1"/>
    <col min="4112" max="4112" width="4.42578125" style="106" customWidth="1"/>
    <col min="4113" max="4114" width="6.7109375" style="106" customWidth="1"/>
    <col min="4115" max="4115" width="5" style="106" customWidth="1"/>
    <col min="4116" max="4116" width="5.7109375" style="106" customWidth="1"/>
    <col min="4117" max="4117" width="4.42578125" style="106" customWidth="1"/>
    <col min="4118" max="4119" width="5.7109375" style="106" customWidth="1"/>
    <col min="4120" max="4120" width="5.140625" style="106" customWidth="1"/>
    <col min="4121" max="4125" width="5.7109375" style="106" customWidth="1"/>
    <col min="4126" max="4126" width="6.85546875" style="106" customWidth="1"/>
    <col min="4127" max="4127" width="5.7109375" style="106" customWidth="1"/>
    <col min="4128" max="4128" width="1.7109375" style="106" customWidth="1"/>
    <col min="4129" max="4129" width="5.7109375" style="106" customWidth="1"/>
    <col min="4130" max="4130" width="1.7109375" style="106" customWidth="1"/>
    <col min="4131" max="4131" width="5.7109375" style="106" customWidth="1"/>
    <col min="4132" max="4366" width="11.42578125" style="106"/>
    <col min="4367" max="4367" width="1.7109375" style="106" customWidth="1"/>
    <col min="4368" max="4368" width="4.42578125" style="106" customWidth="1"/>
    <col min="4369" max="4370" width="6.7109375" style="106" customWidth="1"/>
    <col min="4371" max="4371" width="5" style="106" customWidth="1"/>
    <col min="4372" max="4372" width="5.7109375" style="106" customWidth="1"/>
    <col min="4373" max="4373" width="4.42578125" style="106" customWidth="1"/>
    <col min="4374" max="4375" width="5.7109375" style="106" customWidth="1"/>
    <col min="4376" max="4376" width="5.140625" style="106" customWidth="1"/>
    <col min="4377" max="4381" width="5.7109375" style="106" customWidth="1"/>
    <col min="4382" max="4382" width="6.85546875" style="106" customWidth="1"/>
    <col min="4383" max="4383" width="5.7109375" style="106" customWidth="1"/>
    <col min="4384" max="4384" width="1.7109375" style="106" customWidth="1"/>
    <col min="4385" max="4385" width="5.7109375" style="106" customWidth="1"/>
    <col min="4386" max="4386" width="1.7109375" style="106" customWidth="1"/>
    <col min="4387" max="4387" width="5.7109375" style="106" customWidth="1"/>
    <col min="4388" max="4622" width="11.42578125" style="106"/>
    <col min="4623" max="4623" width="1.7109375" style="106" customWidth="1"/>
    <col min="4624" max="4624" width="4.42578125" style="106" customWidth="1"/>
    <col min="4625" max="4626" width="6.7109375" style="106" customWidth="1"/>
    <col min="4627" max="4627" width="5" style="106" customWidth="1"/>
    <col min="4628" max="4628" width="5.7109375" style="106" customWidth="1"/>
    <col min="4629" max="4629" width="4.42578125" style="106" customWidth="1"/>
    <col min="4630" max="4631" width="5.7109375" style="106" customWidth="1"/>
    <col min="4632" max="4632" width="5.140625" style="106" customWidth="1"/>
    <col min="4633" max="4637" width="5.7109375" style="106" customWidth="1"/>
    <col min="4638" max="4638" width="6.85546875" style="106" customWidth="1"/>
    <col min="4639" max="4639" width="5.7109375" style="106" customWidth="1"/>
    <col min="4640" max="4640" width="1.7109375" style="106" customWidth="1"/>
    <col min="4641" max="4641" width="5.7109375" style="106" customWidth="1"/>
    <col min="4642" max="4642" width="1.7109375" style="106" customWidth="1"/>
    <col min="4643" max="4643" width="5.7109375" style="106" customWidth="1"/>
    <col min="4644" max="4878" width="11.42578125" style="106"/>
    <col min="4879" max="4879" width="1.7109375" style="106" customWidth="1"/>
    <col min="4880" max="4880" width="4.42578125" style="106" customWidth="1"/>
    <col min="4881" max="4882" width="6.7109375" style="106" customWidth="1"/>
    <col min="4883" max="4883" width="5" style="106" customWidth="1"/>
    <col min="4884" max="4884" width="5.7109375" style="106" customWidth="1"/>
    <col min="4885" max="4885" width="4.42578125" style="106" customWidth="1"/>
    <col min="4886" max="4887" width="5.7109375" style="106" customWidth="1"/>
    <col min="4888" max="4888" width="5.140625" style="106" customWidth="1"/>
    <col min="4889" max="4893" width="5.7109375" style="106" customWidth="1"/>
    <col min="4894" max="4894" width="6.85546875" style="106" customWidth="1"/>
    <col min="4895" max="4895" width="5.7109375" style="106" customWidth="1"/>
    <col min="4896" max="4896" width="1.7109375" style="106" customWidth="1"/>
    <col min="4897" max="4897" width="5.7109375" style="106" customWidth="1"/>
    <col min="4898" max="4898" width="1.7109375" style="106" customWidth="1"/>
    <col min="4899" max="4899" width="5.7109375" style="106" customWidth="1"/>
    <col min="4900" max="5134" width="11.42578125" style="106"/>
    <col min="5135" max="5135" width="1.7109375" style="106" customWidth="1"/>
    <col min="5136" max="5136" width="4.42578125" style="106" customWidth="1"/>
    <col min="5137" max="5138" width="6.7109375" style="106" customWidth="1"/>
    <col min="5139" max="5139" width="5" style="106" customWidth="1"/>
    <col min="5140" max="5140" width="5.7109375" style="106" customWidth="1"/>
    <col min="5141" max="5141" width="4.42578125" style="106" customWidth="1"/>
    <col min="5142" max="5143" width="5.7109375" style="106" customWidth="1"/>
    <col min="5144" max="5144" width="5.140625" style="106" customWidth="1"/>
    <col min="5145" max="5149" width="5.7109375" style="106" customWidth="1"/>
    <col min="5150" max="5150" width="6.85546875" style="106" customWidth="1"/>
    <col min="5151" max="5151" width="5.7109375" style="106" customWidth="1"/>
    <col min="5152" max="5152" width="1.7109375" style="106" customWidth="1"/>
    <col min="5153" max="5153" width="5.7109375" style="106" customWidth="1"/>
    <col min="5154" max="5154" width="1.7109375" style="106" customWidth="1"/>
    <col min="5155" max="5155" width="5.7109375" style="106" customWidth="1"/>
    <col min="5156" max="5390" width="11.42578125" style="106"/>
    <col min="5391" max="5391" width="1.7109375" style="106" customWidth="1"/>
    <col min="5392" max="5392" width="4.42578125" style="106" customWidth="1"/>
    <col min="5393" max="5394" width="6.7109375" style="106" customWidth="1"/>
    <col min="5395" max="5395" width="5" style="106" customWidth="1"/>
    <col min="5396" max="5396" width="5.7109375" style="106" customWidth="1"/>
    <col min="5397" max="5397" width="4.42578125" style="106" customWidth="1"/>
    <col min="5398" max="5399" width="5.7109375" style="106" customWidth="1"/>
    <col min="5400" max="5400" width="5.140625" style="106" customWidth="1"/>
    <col min="5401" max="5405" width="5.7109375" style="106" customWidth="1"/>
    <col min="5406" max="5406" width="6.85546875" style="106" customWidth="1"/>
    <col min="5407" max="5407" width="5.7109375" style="106" customWidth="1"/>
    <col min="5408" max="5408" width="1.7109375" style="106" customWidth="1"/>
    <col min="5409" max="5409" width="5.7109375" style="106" customWidth="1"/>
    <col min="5410" max="5410" width="1.7109375" style="106" customWidth="1"/>
    <col min="5411" max="5411" width="5.7109375" style="106" customWidth="1"/>
    <col min="5412" max="5646" width="11.42578125" style="106"/>
    <col min="5647" max="5647" width="1.7109375" style="106" customWidth="1"/>
    <col min="5648" max="5648" width="4.42578125" style="106" customWidth="1"/>
    <col min="5649" max="5650" width="6.7109375" style="106" customWidth="1"/>
    <col min="5651" max="5651" width="5" style="106" customWidth="1"/>
    <col min="5652" max="5652" width="5.7109375" style="106" customWidth="1"/>
    <col min="5653" max="5653" width="4.42578125" style="106" customWidth="1"/>
    <col min="5654" max="5655" width="5.7109375" style="106" customWidth="1"/>
    <col min="5656" max="5656" width="5.140625" style="106" customWidth="1"/>
    <col min="5657" max="5661" width="5.7109375" style="106" customWidth="1"/>
    <col min="5662" max="5662" width="6.85546875" style="106" customWidth="1"/>
    <col min="5663" max="5663" width="5.7109375" style="106" customWidth="1"/>
    <col min="5664" max="5664" width="1.7109375" style="106" customWidth="1"/>
    <col min="5665" max="5665" width="5.7109375" style="106" customWidth="1"/>
    <col min="5666" max="5666" width="1.7109375" style="106" customWidth="1"/>
    <col min="5667" max="5667" width="5.7109375" style="106" customWidth="1"/>
    <col min="5668" max="5902" width="11.42578125" style="106"/>
    <col min="5903" max="5903" width="1.7109375" style="106" customWidth="1"/>
    <col min="5904" max="5904" width="4.42578125" style="106" customWidth="1"/>
    <col min="5905" max="5906" width="6.7109375" style="106" customWidth="1"/>
    <col min="5907" max="5907" width="5" style="106" customWidth="1"/>
    <col min="5908" max="5908" width="5.7109375" style="106" customWidth="1"/>
    <col min="5909" max="5909" width="4.42578125" style="106" customWidth="1"/>
    <col min="5910" max="5911" width="5.7109375" style="106" customWidth="1"/>
    <col min="5912" max="5912" width="5.140625" style="106" customWidth="1"/>
    <col min="5913" max="5917" width="5.7109375" style="106" customWidth="1"/>
    <col min="5918" max="5918" width="6.85546875" style="106" customWidth="1"/>
    <col min="5919" max="5919" width="5.7109375" style="106" customWidth="1"/>
    <col min="5920" max="5920" width="1.7109375" style="106" customWidth="1"/>
    <col min="5921" max="5921" width="5.7109375" style="106" customWidth="1"/>
    <col min="5922" max="5922" width="1.7109375" style="106" customWidth="1"/>
    <col min="5923" max="5923" width="5.7109375" style="106" customWidth="1"/>
    <col min="5924" max="6158" width="11.42578125" style="106"/>
    <col min="6159" max="6159" width="1.7109375" style="106" customWidth="1"/>
    <col min="6160" max="6160" width="4.42578125" style="106" customWidth="1"/>
    <col min="6161" max="6162" width="6.7109375" style="106" customWidth="1"/>
    <col min="6163" max="6163" width="5" style="106" customWidth="1"/>
    <col min="6164" max="6164" width="5.7109375" style="106" customWidth="1"/>
    <col min="6165" max="6165" width="4.42578125" style="106" customWidth="1"/>
    <col min="6166" max="6167" width="5.7109375" style="106" customWidth="1"/>
    <col min="6168" max="6168" width="5.140625" style="106" customWidth="1"/>
    <col min="6169" max="6173" width="5.7109375" style="106" customWidth="1"/>
    <col min="6174" max="6174" width="6.85546875" style="106" customWidth="1"/>
    <col min="6175" max="6175" width="5.7109375" style="106" customWidth="1"/>
    <col min="6176" max="6176" width="1.7109375" style="106" customWidth="1"/>
    <col min="6177" max="6177" width="5.7109375" style="106" customWidth="1"/>
    <col min="6178" max="6178" width="1.7109375" style="106" customWidth="1"/>
    <col min="6179" max="6179" width="5.7109375" style="106" customWidth="1"/>
    <col min="6180" max="6414" width="11.42578125" style="106"/>
    <col min="6415" max="6415" width="1.7109375" style="106" customWidth="1"/>
    <col min="6416" max="6416" width="4.42578125" style="106" customWidth="1"/>
    <col min="6417" max="6418" width="6.7109375" style="106" customWidth="1"/>
    <col min="6419" max="6419" width="5" style="106" customWidth="1"/>
    <col min="6420" max="6420" width="5.7109375" style="106" customWidth="1"/>
    <col min="6421" max="6421" width="4.42578125" style="106" customWidth="1"/>
    <col min="6422" max="6423" width="5.7109375" style="106" customWidth="1"/>
    <col min="6424" max="6424" width="5.140625" style="106" customWidth="1"/>
    <col min="6425" max="6429" width="5.7109375" style="106" customWidth="1"/>
    <col min="6430" max="6430" width="6.85546875" style="106" customWidth="1"/>
    <col min="6431" max="6431" width="5.7109375" style="106" customWidth="1"/>
    <col min="6432" max="6432" width="1.7109375" style="106" customWidth="1"/>
    <col min="6433" max="6433" width="5.7109375" style="106" customWidth="1"/>
    <col min="6434" max="6434" width="1.7109375" style="106" customWidth="1"/>
    <col min="6435" max="6435" width="5.7109375" style="106" customWidth="1"/>
    <col min="6436" max="6670" width="11.42578125" style="106"/>
    <col min="6671" max="6671" width="1.7109375" style="106" customWidth="1"/>
    <col min="6672" max="6672" width="4.42578125" style="106" customWidth="1"/>
    <col min="6673" max="6674" width="6.7109375" style="106" customWidth="1"/>
    <col min="6675" max="6675" width="5" style="106" customWidth="1"/>
    <col min="6676" max="6676" width="5.7109375" style="106" customWidth="1"/>
    <col min="6677" max="6677" width="4.42578125" style="106" customWidth="1"/>
    <col min="6678" max="6679" width="5.7109375" style="106" customWidth="1"/>
    <col min="6680" max="6680" width="5.140625" style="106" customWidth="1"/>
    <col min="6681" max="6685" width="5.7109375" style="106" customWidth="1"/>
    <col min="6686" max="6686" width="6.85546875" style="106" customWidth="1"/>
    <col min="6687" max="6687" width="5.7109375" style="106" customWidth="1"/>
    <col min="6688" max="6688" width="1.7109375" style="106" customWidth="1"/>
    <col min="6689" max="6689" width="5.7109375" style="106" customWidth="1"/>
    <col min="6690" max="6690" width="1.7109375" style="106" customWidth="1"/>
    <col min="6691" max="6691" width="5.7109375" style="106" customWidth="1"/>
    <col min="6692" max="6926" width="11.42578125" style="106"/>
    <col min="6927" max="6927" width="1.7109375" style="106" customWidth="1"/>
    <col min="6928" max="6928" width="4.42578125" style="106" customWidth="1"/>
    <col min="6929" max="6930" width="6.7109375" style="106" customWidth="1"/>
    <col min="6931" max="6931" width="5" style="106" customWidth="1"/>
    <col min="6932" max="6932" width="5.7109375" style="106" customWidth="1"/>
    <col min="6933" max="6933" width="4.42578125" style="106" customWidth="1"/>
    <col min="6934" max="6935" width="5.7109375" style="106" customWidth="1"/>
    <col min="6936" max="6936" width="5.140625" style="106" customWidth="1"/>
    <col min="6937" max="6941" width="5.7109375" style="106" customWidth="1"/>
    <col min="6942" max="6942" width="6.85546875" style="106" customWidth="1"/>
    <col min="6943" max="6943" width="5.7109375" style="106" customWidth="1"/>
    <col min="6944" max="6944" width="1.7109375" style="106" customWidth="1"/>
    <col min="6945" max="6945" width="5.7109375" style="106" customWidth="1"/>
    <col min="6946" max="6946" width="1.7109375" style="106" customWidth="1"/>
    <col min="6947" max="6947" width="5.7109375" style="106" customWidth="1"/>
    <col min="6948" max="7182" width="11.42578125" style="106"/>
    <col min="7183" max="7183" width="1.7109375" style="106" customWidth="1"/>
    <col min="7184" max="7184" width="4.42578125" style="106" customWidth="1"/>
    <col min="7185" max="7186" width="6.7109375" style="106" customWidth="1"/>
    <col min="7187" max="7187" width="5" style="106" customWidth="1"/>
    <col min="7188" max="7188" width="5.7109375" style="106" customWidth="1"/>
    <col min="7189" max="7189" width="4.42578125" style="106" customWidth="1"/>
    <col min="7190" max="7191" width="5.7109375" style="106" customWidth="1"/>
    <col min="7192" max="7192" width="5.140625" style="106" customWidth="1"/>
    <col min="7193" max="7197" width="5.7109375" style="106" customWidth="1"/>
    <col min="7198" max="7198" width="6.85546875" style="106" customWidth="1"/>
    <col min="7199" max="7199" width="5.7109375" style="106" customWidth="1"/>
    <col min="7200" max="7200" width="1.7109375" style="106" customWidth="1"/>
    <col min="7201" max="7201" width="5.7109375" style="106" customWidth="1"/>
    <col min="7202" max="7202" width="1.7109375" style="106" customWidth="1"/>
    <col min="7203" max="7203" width="5.7109375" style="106" customWidth="1"/>
    <col min="7204" max="7438" width="11.42578125" style="106"/>
    <col min="7439" max="7439" width="1.7109375" style="106" customWidth="1"/>
    <col min="7440" max="7440" width="4.42578125" style="106" customWidth="1"/>
    <col min="7441" max="7442" width="6.7109375" style="106" customWidth="1"/>
    <col min="7443" max="7443" width="5" style="106" customWidth="1"/>
    <col min="7444" max="7444" width="5.7109375" style="106" customWidth="1"/>
    <col min="7445" max="7445" width="4.42578125" style="106" customWidth="1"/>
    <col min="7446" max="7447" width="5.7109375" style="106" customWidth="1"/>
    <col min="7448" max="7448" width="5.140625" style="106" customWidth="1"/>
    <col min="7449" max="7453" width="5.7109375" style="106" customWidth="1"/>
    <col min="7454" max="7454" width="6.85546875" style="106" customWidth="1"/>
    <col min="7455" max="7455" width="5.7109375" style="106" customWidth="1"/>
    <col min="7456" max="7456" width="1.7109375" style="106" customWidth="1"/>
    <col min="7457" max="7457" width="5.7109375" style="106" customWidth="1"/>
    <col min="7458" max="7458" width="1.7109375" style="106" customWidth="1"/>
    <col min="7459" max="7459" width="5.7109375" style="106" customWidth="1"/>
    <col min="7460" max="7694" width="11.42578125" style="106"/>
    <col min="7695" max="7695" width="1.7109375" style="106" customWidth="1"/>
    <col min="7696" max="7696" width="4.42578125" style="106" customWidth="1"/>
    <col min="7697" max="7698" width="6.7109375" style="106" customWidth="1"/>
    <col min="7699" max="7699" width="5" style="106" customWidth="1"/>
    <col min="7700" max="7700" width="5.7109375" style="106" customWidth="1"/>
    <col min="7701" max="7701" width="4.42578125" style="106" customWidth="1"/>
    <col min="7702" max="7703" width="5.7109375" style="106" customWidth="1"/>
    <col min="7704" max="7704" width="5.140625" style="106" customWidth="1"/>
    <col min="7705" max="7709" width="5.7109375" style="106" customWidth="1"/>
    <col min="7710" max="7710" width="6.85546875" style="106" customWidth="1"/>
    <col min="7711" max="7711" width="5.7109375" style="106" customWidth="1"/>
    <col min="7712" max="7712" width="1.7109375" style="106" customWidth="1"/>
    <col min="7713" max="7713" width="5.7109375" style="106" customWidth="1"/>
    <col min="7714" max="7714" width="1.7109375" style="106" customWidth="1"/>
    <col min="7715" max="7715" width="5.7109375" style="106" customWidth="1"/>
    <col min="7716" max="7950" width="11.42578125" style="106"/>
    <col min="7951" max="7951" width="1.7109375" style="106" customWidth="1"/>
    <col min="7952" max="7952" width="4.42578125" style="106" customWidth="1"/>
    <col min="7953" max="7954" width="6.7109375" style="106" customWidth="1"/>
    <col min="7955" max="7955" width="5" style="106" customWidth="1"/>
    <col min="7956" max="7956" width="5.7109375" style="106" customWidth="1"/>
    <col min="7957" max="7957" width="4.42578125" style="106" customWidth="1"/>
    <col min="7958" max="7959" width="5.7109375" style="106" customWidth="1"/>
    <col min="7960" max="7960" width="5.140625" style="106" customWidth="1"/>
    <col min="7961" max="7965" width="5.7109375" style="106" customWidth="1"/>
    <col min="7966" max="7966" width="6.85546875" style="106" customWidth="1"/>
    <col min="7967" max="7967" width="5.7109375" style="106" customWidth="1"/>
    <col min="7968" max="7968" width="1.7109375" style="106" customWidth="1"/>
    <col min="7969" max="7969" width="5.7109375" style="106" customWidth="1"/>
    <col min="7970" max="7970" width="1.7109375" style="106" customWidth="1"/>
    <col min="7971" max="7971" width="5.7109375" style="106" customWidth="1"/>
    <col min="7972" max="8206" width="11.42578125" style="106"/>
    <col min="8207" max="8207" width="1.7109375" style="106" customWidth="1"/>
    <col min="8208" max="8208" width="4.42578125" style="106" customWidth="1"/>
    <col min="8209" max="8210" width="6.7109375" style="106" customWidth="1"/>
    <col min="8211" max="8211" width="5" style="106" customWidth="1"/>
    <col min="8212" max="8212" width="5.7109375" style="106" customWidth="1"/>
    <col min="8213" max="8213" width="4.42578125" style="106" customWidth="1"/>
    <col min="8214" max="8215" width="5.7109375" style="106" customWidth="1"/>
    <col min="8216" max="8216" width="5.140625" style="106" customWidth="1"/>
    <col min="8217" max="8221" width="5.7109375" style="106" customWidth="1"/>
    <col min="8222" max="8222" width="6.85546875" style="106" customWidth="1"/>
    <col min="8223" max="8223" width="5.7109375" style="106" customWidth="1"/>
    <col min="8224" max="8224" width="1.7109375" style="106" customWidth="1"/>
    <col min="8225" max="8225" width="5.7109375" style="106" customWidth="1"/>
    <col min="8226" max="8226" width="1.7109375" style="106" customWidth="1"/>
    <col min="8227" max="8227" width="5.7109375" style="106" customWidth="1"/>
    <col min="8228" max="8462" width="11.42578125" style="106"/>
    <col min="8463" max="8463" width="1.7109375" style="106" customWidth="1"/>
    <col min="8464" max="8464" width="4.42578125" style="106" customWidth="1"/>
    <col min="8465" max="8466" width="6.7109375" style="106" customWidth="1"/>
    <col min="8467" max="8467" width="5" style="106" customWidth="1"/>
    <col min="8468" max="8468" width="5.7109375" style="106" customWidth="1"/>
    <col min="8469" max="8469" width="4.42578125" style="106" customWidth="1"/>
    <col min="8470" max="8471" width="5.7109375" style="106" customWidth="1"/>
    <col min="8472" max="8472" width="5.140625" style="106" customWidth="1"/>
    <col min="8473" max="8477" width="5.7109375" style="106" customWidth="1"/>
    <col min="8478" max="8478" width="6.85546875" style="106" customWidth="1"/>
    <col min="8479" max="8479" width="5.7109375" style="106" customWidth="1"/>
    <col min="8480" max="8480" width="1.7109375" style="106" customWidth="1"/>
    <col min="8481" max="8481" width="5.7109375" style="106" customWidth="1"/>
    <col min="8482" max="8482" width="1.7109375" style="106" customWidth="1"/>
    <col min="8483" max="8483" width="5.7109375" style="106" customWidth="1"/>
    <col min="8484" max="8718" width="11.42578125" style="106"/>
    <col min="8719" max="8719" width="1.7109375" style="106" customWidth="1"/>
    <col min="8720" max="8720" width="4.42578125" style="106" customWidth="1"/>
    <col min="8721" max="8722" width="6.7109375" style="106" customWidth="1"/>
    <col min="8723" max="8723" width="5" style="106" customWidth="1"/>
    <col min="8724" max="8724" width="5.7109375" style="106" customWidth="1"/>
    <col min="8725" max="8725" width="4.42578125" style="106" customWidth="1"/>
    <col min="8726" max="8727" width="5.7109375" style="106" customWidth="1"/>
    <col min="8728" max="8728" width="5.140625" style="106" customWidth="1"/>
    <col min="8729" max="8733" width="5.7109375" style="106" customWidth="1"/>
    <col min="8734" max="8734" width="6.85546875" style="106" customWidth="1"/>
    <col min="8735" max="8735" width="5.7109375" style="106" customWidth="1"/>
    <col min="8736" max="8736" width="1.7109375" style="106" customWidth="1"/>
    <col min="8737" max="8737" width="5.7109375" style="106" customWidth="1"/>
    <col min="8738" max="8738" width="1.7109375" style="106" customWidth="1"/>
    <col min="8739" max="8739" width="5.7109375" style="106" customWidth="1"/>
    <col min="8740" max="8974" width="11.42578125" style="106"/>
    <col min="8975" max="8975" width="1.7109375" style="106" customWidth="1"/>
    <col min="8976" max="8976" width="4.42578125" style="106" customWidth="1"/>
    <col min="8977" max="8978" width="6.7109375" style="106" customWidth="1"/>
    <col min="8979" max="8979" width="5" style="106" customWidth="1"/>
    <col min="8980" max="8980" width="5.7109375" style="106" customWidth="1"/>
    <col min="8981" max="8981" width="4.42578125" style="106" customWidth="1"/>
    <col min="8982" max="8983" width="5.7109375" style="106" customWidth="1"/>
    <col min="8984" max="8984" width="5.140625" style="106" customWidth="1"/>
    <col min="8985" max="8989" width="5.7109375" style="106" customWidth="1"/>
    <col min="8990" max="8990" width="6.85546875" style="106" customWidth="1"/>
    <col min="8991" max="8991" width="5.7109375" style="106" customWidth="1"/>
    <col min="8992" max="8992" width="1.7109375" style="106" customWidth="1"/>
    <col min="8993" max="8993" width="5.7109375" style="106" customWidth="1"/>
    <col min="8994" max="8994" width="1.7109375" style="106" customWidth="1"/>
    <col min="8995" max="8995" width="5.7109375" style="106" customWidth="1"/>
    <col min="8996" max="9230" width="11.42578125" style="106"/>
    <col min="9231" max="9231" width="1.7109375" style="106" customWidth="1"/>
    <col min="9232" max="9232" width="4.42578125" style="106" customWidth="1"/>
    <col min="9233" max="9234" width="6.7109375" style="106" customWidth="1"/>
    <col min="9235" max="9235" width="5" style="106" customWidth="1"/>
    <col min="9236" max="9236" width="5.7109375" style="106" customWidth="1"/>
    <col min="9237" max="9237" width="4.42578125" style="106" customWidth="1"/>
    <col min="9238" max="9239" width="5.7109375" style="106" customWidth="1"/>
    <col min="9240" max="9240" width="5.140625" style="106" customWidth="1"/>
    <col min="9241" max="9245" width="5.7109375" style="106" customWidth="1"/>
    <col min="9246" max="9246" width="6.85546875" style="106" customWidth="1"/>
    <col min="9247" max="9247" width="5.7109375" style="106" customWidth="1"/>
    <col min="9248" max="9248" width="1.7109375" style="106" customWidth="1"/>
    <col min="9249" max="9249" width="5.7109375" style="106" customWidth="1"/>
    <col min="9250" max="9250" width="1.7109375" style="106" customWidth="1"/>
    <col min="9251" max="9251" width="5.7109375" style="106" customWidth="1"/>
    <col min="9252" max="9486" width="11.42578125" style="106"/>
    <col min="9487" max="9487" width="1.7109375" style="106" customWidth="1"/>
    <col min="9488" max="9488" width="4.42578125" style="106" customWidth="1"/>
    <col min="9489" max="9490" width="6.7109375" style="106" customWidth="1"/>
    <col min="9491" max="9491" width="5" style="106" customWidth="1"/>
    <col min="9492" max="9492" width="5.7109375" style="106" customWidth="1"/>
    <col min="9493" max="9493" width="4.42578125" style="106" customWidth="1"/>
    <col min="9494" max="9495" width="5.7109375" style="106" customWidth="1"/>
    <col min="9496" max="9496" width="5.140625" style="106" customWidth="1"/>
    <col min="9497" max="9501" width="5.7109375" style="106" customWidth="1"/>
    <col min="9502" max="9502" width="6.85546875" style="106" customWidth="1"/>
    <col min="9503" max="9503" width="5.7109375" style="106" customWidth="1"/>
    <col min="9504" max="9504" width="1.7109375" style="106" customWidth="1"/>
    <col min="9505" max="9505" width="5.7109375" style="106" customWidth="1"/>
    <col min="9506" max="9506" width="1.7109375" style="106" customWidth="1"/>
    <col min="9507" max="9507" width="5.7109375" style="106" customWidth="1"/>
    <col min="9508" max="9742" width="11.42578125" style="106"/>
    <col min="9743" max="9743" width="1.7109375" style="106" customWidth="1"/>
    <col min="9744" max="9744" width="4.42578125" style="106" customWidth="1"/>
    <col min="9745" max="9746" width="6.7109375" style="106" customWidth="1"/>
    <col min="9747" max="9747" width="5" style="106" customWidth="1"/>
    <col min="9748" max="9748" width="5.7109375" style="106" customWidth="1"/>
    <col min="9749" max="9749" width="4.42578125" style="106" customWidth="1"/>
    <col min="9750" max="9751" width="5.7109375" style="106" customWidth="1"/>
    <col min="9752" max="9752" width="5.140625" style="106" customWidth="1"/>
    <col min="9753" max="9757" width="5.7109375" style="106" customWidth="1"/>
    <col min="9758" max="9758" width="6.85546875" style="106" customWidth="1"/>
    <col min="9759" max="9759" width="5.7109375" style="106" customWidth="1"/>
    <col min="9760" max="9760" width="1.7109375" style="106" customWidth="1"/>
    <col min="9761" max="9761" width="5.7109375" style="106" customWidth="1"/>
    <col min="9762" max="9762" width="1.7109375" style="106" customWidth="1"/>
    <col min="9763" max="9763" width="5.7109375" style="106" customWidth="1"/>
    <col min="9764" max="9998" width="11.42578125" style="106"/>
    <col min="9999" max="9999" width="1.7109375" style="106" customWidth="1"/>
    <col min="10000" max="10000" width="4.42578125" style="106" customWidth="1"/>
    <col min="10001" max="10002" width="6.7109375" style="106" customWidth="1"/>
    <col min="10003" max="10003" width="5" style="106" customWidth="1"/>
    <col min="10004" max="10004" width="5.7109375" style="106" customWidth="1"/>
    <col min="10005" max="10005" width="4.42578125" style="106" customWidth="1"/>
    <col min="10006" max="10007" width="5.7109375" style="106" customWidth="1"/>
    <col min="10008" max="10008" width="5.140625" style="106" customWidth="1"/>
    <col min="10009" max="10013" width="5.7109375" style="106" customWidth="1"/>
    <col min="10014" max="10014" width="6.85546875" style="106" customWidth="1"/>
    <col min="10015" max="10015" width="5.7109375" style="106" customWidth="1"/>
    <col min="10016" max="10016" width="1.7109375" style="106" customWidth="1"/>
    <col min="10017" max="10017" width="5.7109375" style="106" customWidth="1"/>
    <col min="10018" max="10018" width="1.7109375" style="106" customWidth="1"/>
    <col min="10019" max="10019" width="5.7109375" style="106" customWidth="1"/>
    <col min="10020" max="10254" width="11.42578125" style="106"/>
    <col min="10255" max="10255" width="1.7109375" style="106" customWidth="1"/>
    <col min="10256" max="10256" width="4.42578125" style="106" customWidth="1"/>
    <col min="10257" max="10258" width="6.7109375" style="106" customWidth="1"/>
    <col min="10259" max="10259" width="5" style="106" customWidth="1"/>
    <col min="10260" max="10260" width="5.7109375" style="106" customWidth="1"/>
    <col min="10261" max="10261" width="4.42578125" style="106" customWidth="1"/>
    <col min="10262" max="10263" width="5.7109375" style="106" customWidth="1"/>
    <col min="10264" max="10264" width="5.140625" style="106" customWidth="1"/>
    <col min="10265" max="10269" width="5.7109375" style="106" customWidth="1"/>
    <col min="10270" max="10270" width="6.85546875" style="106" customWidth="1"/>
    <col min="10271" max="10271" width="5.7109375" style="106" customWidth="1"/>
    <col min="10272" max="10272" width="1.7109375" style="106" customWidth="1"/>
    <col min="10273" max="10273" width="5.7109375" style="106" customWidth="1"/>
    <col min="10274" max="10274" width="1.7109375" style="106" customWidth="1"/>
    <col min="10275" max="10275" width="5.7109375" style="106" customWidth="1"/>
    <col min="10276" max="10510" width="11.42578125" style="106"/>
    <col min="10511" max="10511" width="1.7109375" style="106" customWidth="1"/>
    <col min="10512" max="10512" width="4.42578125" style="106" customWidth="1"/>
    <col min="10513" max="10514" width="6.7109375" style="106" customWidth="1"/>
    <col min="10515" max="10515" width="5" style="106" customWidth="1"/>
    <col min="10516" max="10516" width="5.7109375" style="106" customWidth="1"/>
    <col min="10517" max="10517" width="4.42578125" style="106" customWidth="1"/>
    <col min="10518" max="10519" width="5.7109375" style="106" customWidth="1"/>
    <col min="10520" max="10520" width="5.140625" style="106" customWidth="1"/>
    <col min="10521" max="10525" width="5.7109375" style="106" customWidth="1"/>
    <col min="10526" max="10526" width="6.85546875" style="106" customWidth="1"/>
    <col min="10527" max="10527" width="5.7109375" style="106" customWidth="1"/>
    <col min="10528" max="10528" width="1.7109375" style="106" customWidth="1"/>
    <col min="10529" max="10529" width="5.7109375" style="106" customWidth="1"/>
    <col min="10530" max="10530" width="1.7109375" style="106" customWidth="1"/>
    <col min="10531" max="10531" width="5.7109375" style="106" customWidth="1"/>
    <col min="10532" max="10766" width="11.42578125" style="106"/>
    <col min="10767" max="10767" width="1.7109375" style="106" customWidth="1"/>
    <col min="10768" max="10768" width="4.42578125" style="106" customWidth="1"/>
    <col min="10769" max="10770" width="6.7109375" style="106" customWidth="1"/>
    <col min="10771" max="10771" width="5" style="106" customWidth="1"/>
    <col min="10772" max="10772" width="5.7109375" style="106" customWidth="1"/>
    <col min="10773" max="10773" width="4.42578125" style="106" customWidth="1"/>
    <col min="10774" max="10775" width="5.7109375" style="106" customWidth="1"/>
    <col min="10776" max="10776" width="5.140625" style="106" customWidth="1"/>
    <col min="10777" max="10781" width="5.7109375" style="106" customWidth="1"/>
    <col min="10782" max="10782" width="6.85546875" style="106" customWidth="1"/>
    <col min="10783" max="10783" width="5.7109375" style="106" customWidth="1"/>
    <col min="10784" max="10784" width="1.7109375" style="106" customWidth="1"/>
    <col min="10785" max="10785" width="5.7109375" style="106" customWidth="1"/>
    <col min="10786" max="10786" width="1.7109375" style="106" customWidth="1"/>
    <col min="10787" max="10787" width="5.7109375" style="106" customWidth="1"/>
    <col min="10788" max="11022" width="11.42578125" style="106"/>
    <col min="11023" max="11023" width="1.7109375" style="106" customWidth="1"/>
    <col min="11024" max="11024" width="4.42578125" style="106" customWidth="1"/>
    <col min="11025" max="11026" width="6.7109375" style="106" customWidth="1"/>
    <col min="11027" max="11027" width="5" style="106" customWidth="1"/>
    <col min="11028" max="11028" width="5.7109375" style="106" customWidth="1"/>
    <col min="11029" max="11029" width="4.42578125" style="106" customWidth="1"/>
    <col min="11030" max="11031" width="5.7109375" style="106" customWidth="1"/>
    <col min="11032" max="11032" width="5.140625" style="106" customWidth="1"/>
    <col min="11033" max="11037" width="5.7109375" style="106" customWidth="1"/>
    <col min="11038" max="11038" width="6.85546875" style="106" customWidth="1"/>
    <col min="11039" max="11039" width="5.7109375" style="106" customWidth="1"/>
    <col min="11040" max="11040" width="1.7109375" style="106" customWidth="1"/>
    <col min="11041" max="11041" width="5.7109375" style="106" customWidth="1"/>
    <col min="11042" max="11042" width="1.7109375" style="106" customWidth="1"/>
    <col min="11043" max="11043" width="5.7109375" style="106" customWidth="1"/>
    <col min="11044" max="11278" width="11.42578125" style="106"/>
    <col min="11279" max="11279" width="1.7109375" style="106" customWidth="1"/>
    <col min="11280" max="11280" width="4.42578125" style="106" customWidth="1"/>
    <col min="11281" max="11282" width="6.7109375" style="106" customWidth="1"/>
    <col min="11283" max="11283" width="5" style="106" customWidth="1"/>
    <col min="11284" max="11284" width="5.7109375" style="106" customWidth="1"/>
    <col min="11285" max="11285" width="4.42578125" style="106" customWidth="1"/>
    <col min="11286" max="11287" width="5.7109375" style="106" customWidth="1"/>
    <col min="11288" max="11288" width="5.140625" style="106" customWidth="1"/>
    <col min="11289" max="11293" width="5.7109375" style="106" customWidth="1"/>
    <col min="11294" max="11294" width="6.85546875" style="106" customWidth="1"/>
    <col min="11295" max="11295" width="5.7109375" style="106" customWidth="1"/>
    <col min="11296" max="11296" width="1.7109375" style="106" customWidth="1"/>
    <col min="11297" max="11297" width="5.7109375" style="106" customWidth="1"/>
    <col min="11298" max="11298" width="1.7109375" style="106" customWidth="1"/>
    <col min="11299" max="11299" width="5.7109375" style="106" customWidth="1"/>
    <col min="11300" max="11534" width="11.42578125" style="106"/>
    <col min="11535" max="11535" width="1.7109375" style="106" customWidth="1"/>
    <col min="11536" max="11536" width="4.42578125" style="106" customWidth="1"/>
    <col min="11537" max="11538" width="6.7109375" style="106" customWidth="1"/>
    <col min="11539" max="11539" width="5" style="106" customWidth="1"/>
    <col min="11540" max="11540" width="5.7109375" style="106" customWidth="1"/>
    <col min="11541" max="11541" width="4.42578125" style="106" customWidth="1"/>
    <col min="11542" max="11543" width="5.7109375" style="106" customWidth="1"/>
    <col min="11544" max="11544" width="5.140625" style="106" customWidth="1"/>
    <col min="11545" max="11549" width="5.7109375" style="106" customWidth="1"/>
    <col min="11550" max="11550" width="6.85546875" style="106" customWidth="1"/>
    <col min="11551" max="11551" width="5.7109375" style="106" customWidth="1"/>
    <col min="11552" max="11552" width="1.7109375" style="106" customWidth="1"/>
    <col min="11553" max="11553" width="5.7109375" style="106" customWidth="1"/>
    <col min="11554" max="11554" width="1.7109375" style="106" customWidth="1"/>
    <col min="11555" max="11555" width="5.7109375" style="106" customWidth="1"/>
    <col min="11556" max="11790" width="11.42578125" style="106"/>
    <col min="11791" max="11791" width="1.7109375" style="106" customWidth="1"/>
    <col min="11792" max="11792" width="4.42578125" style="106" customWidth="1"/>
    <col min="11793" max="11794" width="6.7109375" style="106" customWidth="1"/>
    <col min="11795" max="11795" width="5" style="106" customWidth="1"/>
    <col min="11796" max="11796" width="5.7109375" style="106" customWidth="1"/>
    <col min="11797" max="11797" width="4.42578125" style="106" customWidth="1"/>
    <col min="11798" max="11799" width="5.7109375" style="106" customWidth="1"/>
    <col min="11800" max="11800" width="5.140625" style="106" customWidth="1"/>
    <col min="11801" max="11805" width="5.7109375" style="106" customWidth="1"/>
    <col min="11806" max="11806" width="6.85546875" style="106" customWidth="1"/>
    <col min="11807" max="11807" width="5.7109375" style="106" customWidth="1"/>
    <col min="11808" max="11808" width="1.7109375" style="106" customWidth="1"/>
    <col min="11809" max="11809" width="5.7109375" style="106" customWidth="1"/>
    <col min="11810" max="11810" width="1.7109375" style="106" customWidth="1"/>
    <col min="11811" max="11811" width="5.7109375" style="106" customWidth="1"/>
    <col min="11812" max="12046" width="11.42578125" style="106"/>
    <col min="12047" max="12047" width="1.7109375" style="106" customWidth="1"/>
    <col min="12048" max="12048" width="4.42578125" style="106" customWidth="1"/>
    <col min="12049" max="12050" width="6.7109375" style="106" customWidth="1"/>
    <col min="12051" max="12051" width="5" style="106" customWidth="1"/>
    <col min="12052" max="12052" width="5.7109375" style="106" customWidth="1"/>
    <col min="12053" max="12053" width="4.42578125" style="106" customWidth="1"/>
    <col min="12054" max="12055" width="5.7109375" style="106" customWidth="1"/>
    <col min="12056" max="12056" width="5.140625" style="106" customWidth="1"/>
    <col min="12057" max="12061" width="5.7109375" style="106" customWidth="1"/>
    <col min="12062" max="12062" width="6.85546875" style="106" customWidth="1"/>
    <col min="12063" max="12063" width="5.7109375" style="106" customWidth="1"/>
    <col min="12064" max="12064" width="1.7109375" style="106" customWidth="1"/>
    <col min="12065" max="12065" width="5.7109375" style="106" customWidth="1"/>
    <col min="12066" max="12066" width="1.7109375" style="106" customWidth="1"/>
    <col min="12067" max="12067" width="5.7109375" style="106" customWidth="1"/>
    <col min="12068" max="12302" width="11.42578125" style="106"/>
    <col min="12303" max="12303" width="1.7109375" style="106" customWidth="1"/>
    <col min="12304" max="12304" width="4.42578125" style="106" customWidth="1"/>
    <col min="12305" max="12306" width="6.7109375" style="106" customWidth="1"/>
    <col min="12307" max="12307" width="5" style="106" customWidth="1"/>
    <col min="12308" max="12308" width="5.7109375" style="106" customWidth="1"/>
    <col min="12309" max="12309" width="4.42578125" style="106" customWidth="1"/>
    <col min="12310" max="12311" width="5.7109375" style="106" customWidth="1"/>
    <col min="12312" max="12312" width="5.140625" style="106" customWidth="1"/>
    <col min="12313" max="12317" width="5.7109375" style="106" customWidth="1"/>
    <col min="12318" max="12318" width="6.85546875" style="106" customWidth="1"/>
    <col min="12319" max="12319" width="5.7109375" style="106" customWidth="1"/>
    <col min="12320" max="12320" width="1.7109375" style="106" customWidth="1"/>
    <col min="12321" max="12321" width="5.7109375" style="106" customWidth="1"/>
    <col min="12322" max="12322" width="1.7109375" style="106" customWidth="1"/>
    <col min="12323" max="12323" width="5.7109375" style="106" customWidth="1"/>
    <col min="12324" max="12558" width="11.42578125" style="106"/>
    <col min="12559" max="12559" width="1.7109375" style="106" customWidth="1"/>
    <col min="12560" max="12560" width="4.42578125" style="106" customWidth="1"/>
    <col min="12561" max="12562" width="6.7109375" style="106" customWidth="1"/>
    <col min="12563" max="12563" width="5" style="106" customWidth="1"/>
    <col min="12564" max="12564" width="5.7109375" style="106" customWidth="1"/>
    <col min="12565" max="12565" width="4.42578125" style="106" customWidth="1"/>
    <col min="12566" max="12567" width="5.7109375" style="106" customWidth="1"/>
    <col min="12568" max="12568" width="5.140625" style="106" customWidth="1"/>
    <col min="12569" max="12573" width="5.7109375" style="106" customWidth="1"/>
    <col min="12574" max="12574" width="6.85546875" style="106" customWidth="1"/>
    <col min="12575" max="12575" width="5.7109375" style="106" customWidth="1"/>
    <col min="12576" max="12576" width="1.7109375" style="106" customWidth="1"/>
    <col min="12577" max="12577" width="5.7109375" style="106" customWidth="1"/>
    <col min="12578" max="12578" width="1.7109375" style="106" customWidth="1"/>
    <col min="12579" max="12579" width="5.7109375" style="106" customWidth="1"/>
    <col min="12580" max="12814" width="11.42578125" style="106"/>
    <col min="12815" max="12815" width="1.7109375" style="106" customWidth="1"/>
    <col min="12816" max="12816" width="4.42578125" style="106" customWidth="1"/>
    <col min="12817" max="12818" width="6.7109375" style="106" customWidth="1"/>
    <col min="12819" max="12819" width="5" style="106" customWidth="1"/>
    <col min="12820" max="12820" width="5.7109375" style="106" customWidth="1"/>
    <col min="12821" max="12821" width="4.42578125" style="106" customWidth="1"/>
    <col min="12822" max="12823" width="5.7109375" style="106" customWidth="1"/>
    <col min="12824" max="12824" width="5.140625" style="106" customWidth="1"/>
    <col min="12825" max="12829" width="5.7109375" style="106" customWidth="1"/>
    <col min="12830" max="12830" width="6.85546875" style="106" customWidth="1"/>
    <col min="12831" max="12831" width="5.7109375" style="106" customWidth="1"/>
    <col min="12832" max="12832" width="1.7109375" style="106" customWidth="1"/>
    <col min="12833" max="12833" width="5.7109375" style="106" customWidth="1"/>
    <col min="12834" max="12834" width="1.7109375" style="106" customWidth="1"/>
    <col min="12835" max="12835" width="5.7109375" style="106" customWidth="1"/>
    <col min="12836" max="13070" width="11.42578125" style="106"/>
    <col min="13071" max="13071" width="1.7109375" style="106" customWidth="1"/>
    <col min="13072" max="13072" width="4.42578125" style="106" customWidth="1"/>
    <col min="13073" max="13074" width="6.7109375" style="106" customWidth="1"/>
    <col min="13075" max="13075" width="5" style="106" customWidth="1"/>
    <col min="13076" max="13076" width="5.7109375" style="106" customWidth="1"/>
    <col min="13077" max="13077" width="4.42578125" style="106" customWidth="1"/>
    <col min="13078" max="13079" width="5.7109375" style="106" customWidth="1"/>
    <col min="13080" max="13080" width="5.140625" style="106" customWidth="1"/>
    <col min="13081" max="13085" width="5.7109375" style="106" customWidth="1"/>
    <col min="13086" max="13086" width="6.85546875" style="106" customWidth="1"/>
    <col min="13087" max="13087" width="5.7109375" style="106" customWidth="1"/>
    <col min="13088" max="13088" width="1.7109375" style="106" customWidth="1"/>
    <col min="13089" max="13089" width="5.7109375" style="106" customWidth="1"/>
    <col min="13090" max="13090" width="1.7109375" style="106" customWidth="1"/>
    <col min="13091" max="13091" width="5.7109375" style="106" customWidth="1"/>
    <col min="13092" max="13326" width="11.42578125" style="106"/>
    <col min="13327" max="13327" width="1.7109375" style="106" customWidth="1"/>
    <col min="13328" max="13328" width="4.42578125" style="106" customWidth="1"/>
    <col min="13329" max="13330" width="6.7109375" style="106" customWidth="1"/>
    <col min="13331" max="13331" width="5" style="106" customWidth="1"/>
    <col min="13332" max="13332" width="5.7109375" style="106" customWidth="1"/>
    <col min="13333" max="13333" width="4.42578125" style="106" customWidth="1"/>
    <col min="13334" max="13335" width="5.7109375" style="106" customWidth="1"/>
    <col min="13336" max="13336" width="5.140625" style="106" customWidth="1"/>
    <col min="13337" max="13341" width="5.7109375" style="106" customWidth="1"/>
    <col min="13342" max="13342" width="6.85546875" style="106" customWidth="1"/>
    <col min="13343" max="13343" width="5.7109375" style="106" customWidth="1"/>
    <col min="13344" max="13344" width="1.7109375" style="106" customWidth="1"/>
    <col min="13345" max="13345" width="5.7109375" style="106" customWidth="1"/>
    <col min="13346" max="13346" width="1.7109375" style="106" customWidth="1"/>
    <col min="13347" max="13347" width="5.7109375" style="106" customWidth="1"/>
    <col min="13348" max="13582" width="11.42578125" style="106"/>
    <col min="13583" max="13583" width="1.7109375" style="106" customWidth="1"/>
    <col min="13584" max="13584" width="4.42578125" style="106" customWidth="1"/>
    <col min="13585" max="13586" width="6.7109375" style="106" customWidth="1"/>
    <col min="13587" max="13587" width="5" style="106" customWidth="1"/>
    <col min="13588" max="13588" width="5.7109375" style="106" customWidth="1"/>
    <col min="13589" max="13589" width="4.42578125" style="106" customWidth="1"/>
    <col min="13590" max="13591" width="5.7109375" style="106" customWidth="1"/>
    <col min="13592" max="13592" width="5.140625" style="106" customWidth="1"/>
    <col min="13593" max="13597" width="5.7109375" style="106" customWidth="1"/>
    <col min="13598" max="13598" width="6.85546875" style="106" customWidth="1"/>
    <col min="13599" max="13599" width="5.7109375" style="106" customWidth="1"/>
    <col min="13600" max="13600" width="1.7109375" style="106" customWidth="1"/>
    <col min="13601" max="13601" width="5.7109375" style="106" customWidth="1"/>
    <col min="13602" max="13602" width="1.7109375" style="106" customWidth="1"/>
    <col min="13603" max="13603" width="5.7109375" style="106" customWidth="1"/>
    <col min="13604" max="13838" width="11.42578125" style="106"/>
    <col min="13839" max="13839" width="1.7109375" style="106" customWidth="1"/>
    <col min="13840" max="13840" width="4.42578125" style="106" customWidth="1"/>
    <col min="13841" max="13842" width="6.7109375" style="106" customWidth="1"/>
    <col min="13843" max="13843" width="5" style="106" customWidth="1"/>
    <col min="13844" max="13844" width="5.7109375" style="106" customWidth="1"/>
    <col min="13845" max="13845" width="4.42578125" style="106" customWidth="1"/>
    <col min="13846" max="13847" width="5.7109375" style="106" customWidth="1"/>
    <col min="13848" max="13848" width="5.140625" style="106" customWidth="1"/>
    <col min="13849" max="13853" width="5.7109375" style="106" customWidth="1"/>
    <col min="13854" max="13854" width="6.85546875" style="106" customWidth="1"/>
    <col min="13855" max="13855" width="5.7109375" style="106" customWidth="1"/>
    <col min="13856" max="13856" width="1.7109375" style="106" customWidth="1"/>
    <col min="13857" max="13857" width="5.7109375" style="106" customWidth="1"/>
    <col min="13858" max="13858" width="1.7109375" style="106" customWidth="1"/>
    <col min="13859" max="13859" width="5.7109375" style="106" customWidth="1"/>
    <col min="13860" max="14094" width="11.42578125" style="106"/>
    <col min="14095" max="14095" width="1.7109375" style="106" customWidth="1"/>
    <col min="14096" max="14096" width="4.42578125" style="106" customWidth="1"/>
    <col min="14097" max="14098" width="6.7109375" style="106" customWidth="1"/>
    <col min="14099" max="14099" width="5" style="106" customWidth="1"/>
    <col min="14100" max="14100" width="5.7109375" style="106" customWidth="1"/>
    <col min="14101" max="14101" width="4.42578125" style="106" customWidth="1"/>
    <col min="14102" max="14103" width="5.7109375" style="106" customWidth="1"/>
    <col min="14104" max="14104" width="5.140625" style="106" customWidth="1"/>
    <col min="14105" max="14109" width="5.7109375" style="106" customWidth="1"/>
    <col min="14110" max="14110" width="6.85546875" style="106" customWidth="1"/>
    <col min="14111" max="14111" width="5.7109375" style="106" customWidth="1"/>
    <col min="14112" max="14112" width="1.7109375" style="106" customWidth="1"/>
    <col min="14113" max="14113" width="5.7109375" style="106" customWidth="1"/>
    <col min="14114" max="14114" width="1.7109375" style="106" customWidth="1"/>
    <col min="14115" max="14115" width="5.7109375" style="106" customWidth="1"/>
    <col min="14116" max="14350" width="11.42578125" style="106"/>
    <col min="14351" max="14351" width="1.7109375" style="106" customWidth="1"/>
    <col min="14352" max="14352" width="4.42578125" style="106" customWidth="1"/>
    <col min="14353" max="14354" width="6.7109375" style="106" customWidth="1"/>
    <col min="14355" max="14355" width="5" style="106" customWidth="1"/>
    <col min="14356" max="14356" width="5.7109375" style="106" customWidth="1"/>
    <col min="14357" max="14357" width="4.42578125" style="106" customWidth="1"/>
    <col min="14358" max="14359" width="5.7109375" style="106" customWidth="1"/>
    <col min="14360" max="14360" width="5.140625" style="106" customWidth="1"/>
    <col min="14361" max="14365" width="5.7109375" style="106" customWidth="1"/>
    <col min="14366" max="14366" width="6.85546875" style="106" customWidth="1"/>
    <col min="14367" max="14367" width="5.7109375" style="106" customWidth="1"/>
    <col min="14368" max="14368" width="1.7109375" style="106" customWidth="1"/>
    <col min="14369" max="14369" width="5.7109375" style="106" customWidth="1"/>
    <col min="14370" max="14370" width="1.7109375" style="106" customWidth="1"/>
    <col min="14371" max="14371" width="5.7109375" style="106" customWidth="1"/>
    <col min="14372" max="14606" width="11.42578125" style="106"/>
    <col min="14607" max="14607" width="1.7109375" style="106" customWidth="1"/>
    <col min="14608" max="14608" width="4.42578125" style="106" customWidth="1"/>
    <col min="14609" max="14610" width="6.7109375" style="106" customWidth="1"/>
    <col min="14611" max="14611" width="5" style="106" customWidth="1"/>
    <col min="14612" max="14612" width="5.7109375" style="106" customWidth="1"/>
    <col min="14613" max="14613" width="4.42578125" style="106" customWidth="1"/>
    <col min="14614" max="14615" width="5.7109375" style="106" customWidth="1"/>
    <col min="14616" max="14616" width="5.140625" style="106" customWidth="1"/>
    <col min="14617" max="14621" width="5.7109375" style="106" customWidth="1"/>
    <col min="14622" max="14622" width="6.85546875" style="106" customWidth="1"/>
    <col min="14623" max="14623" width="5.7109375" style="106" customWidth="1"/>
    <col min="14624" max="14624" width="1.7109375" style="106" customWidth="1"/>
    <col min="14625" max="14625" width="5.7109375" style="106" customWidth="1"/>
    <col min="14626" max="14626" width="1.7109375" style="106" customWidth="1"/>
    <col min="14627" max="14627" width="5.7109375" style="106" customWidth="1"/>
    <col min="14628" max="14862" width="11.42578125" style="106"/>
    <col min="14863" max="14863" width="1.7109375" style="106" customWidth="1"/>
    <col min="14864" max="14864" width="4.42578125" style="106" customWidth="1"/>
    <col min="14865" max="14866" width="6.7109375" style="106" customWidth="1"/>
    <col min="14867" max="14867" width="5" style="106" customWidth="1"/>
    <col min="14868" max="14868" width="5.7109375" style="106" customWidth="1"/>
    <col min="14869" max="14869" width="4.42578125" style="106" customWidth="1"/>
    <col min="14870" max="14871" width="5.7109375" style="106" customWidth="1"/>
    <col min="14872" max="14872" width="5.140625" style="106" customWidth="1"/>
    <col min="14873" max="14877" width="5.7109375" style="106" customWidth="1"/>
    <col min="14878" max="14878" width="6.85546875" style="106" customWidth="1"/>
    <col min="14879" max="14879" width="5.7109375" style="106" customWidth="1"/>
    <col min="14880" max="14880" width="1.7109375" style="106" customWidth="1"/>
    <col min="14881" max="14881" width="5.7109375" style="106" customWidth="1"/>
    <col min="14882" max="14882" width="1.7109375" style="106" customWidth="1"/>
    <col min="14883" max="14883" width="5.7109375" style="106" customWidth="1"/>
    <col min="14884" max="15118" width="11.42578125" style="106"/>
    <col min="15119" max="15119" width="1.7109375" style="106" customWidth="1"/>
    <col min="15120" max="15120" width="4.42578125" style="106" customWidth="1"/>
    <col min="15121" max="15122" width="6.7109375" style="106" customWidth="1"/>
    <col min="15123" max="15123" width="5" style="106" customWidth="1"/>
    <col min="15124" max="15124" width="5.7109375" style="106" customWidth="1"/>
    <col min="15125" max="15125" width="4.42578125" style="106" customWidth="1"/>
    <col min="15126" max="15127" width="5.7109375" style="106" customWidth="1"/>
    <col min="15128" max="15128" width="5.140625" style="106" customWidth="1"/>
    <col min="15129" max="15133" width="5.7109375" style="106" customWidth="1"/>
    <col min="15134" max="15134" width="6.85546875" style="106" customWidth="1"/>
    <col min="15135" max="15135" width="5.7109375" style="106" customWidth="1"/>
    <col min="15136" max="15136" width="1.7109375" style="106" customWidth="1"/>
    <col min="15137" max="15137" width="5.7109375" style="106" customWidth="1"/>
    <col min="15138" max="15138" width="1.7109375" style="106" customWidth="1"/>
    <col min="15139" max="15139" width="5.7109375" style="106" customWidth="1"/>
    <col min="15140" max="15374" width="11.42578125" style="106"/>
    <col min="15375" max="15375" width="1.7109375" style="106" customWidth="1"/>
    <col min="15376" max="15376" width="4.42578125" style="106" customWidth="1"/>
    <col min="15377" max="15378" width="6.7109375" style="106" customWidth="1"/>
    <col min="15379" max="15379" width="5" style="106" customWidth="1"/>
    <col min="15380" max="15380" width="5.7109375" style="106" customWidth="1"/>
    <col min="15381" max="15381" width="4.42578125" style="106" customWidth="1"/>
    <col min="15382" max="15383" width="5.7109375" style="106" customWidth="1"/>
    <col min="15384" max="15384" width="5.140625" style="106" customWidth="1"/>
    <col min="15385" max="15389" width="5.7109375" style="106" customWidth="1"/>
    <col min="15390" max="15390" width="6.85546875" style="106" customWidth="1"/>
    <col min="15391" max="15391" width="5.7109375" style="106" customWidth="1"/>
    <col min="15392" max="15392" width="1.7109375" style="106" customWidth="1"/>
    <col min="15393" max="15393" width="5.7109375" style="106" customWidth="1"/>
    <col min="15394" max="15394" width="1.7109375" style="106" customWidth="1"/>
    <col min="15395" max="15395" width="5.7109375" style="106" customWidth="1"/>
    <col min="15396" max="15630" width="11.42578125" style="106"/>
    <col min="15631" max="15631" width="1.7109375" style="106" customWidth="1"/>
    <col min="15632" max="15632" width="4.42578125" style="106" customWidth="1"/>
    <col min="15633" max="15634" width="6.7109375" style="106" customWidth="1"/>
    <col min="15635" max="15635" width="5" style="106" customWidth="1"/>
    <col min="15636" max="15636" width="5.7109375" style="106" customWidth="1"/>
    <col min="15637" max="15637" width="4.42578125" style="106" customWidth="1"/>
    <col min="15638" max="15639" width="5.7109375" style="106" customWidth="1"/>
    <col min="15640" max="15640" width="5.140625" style="106" customWidth="1"/>
    <col min="15641" max="15645" width="5.7109375" style="106" customWidth="1"/>
    <col min="15646" max="15646" width="6.85546875" style="106" customWidth="1"/>
    <col min="15647" max="15647" width="5.7109375" style="106" customWidth="1"/>
    <col min="15648" max="15648" width="1.7109375" style="106" customWidth="1"/>
    <col min="15649" max="15649" width="5.7109375" style="106" customWidth="1"/>
    <col min="15650" max="15650" width="1.7109375" style="106" customWidth="1"/>
    <col min="15651" max="15651" width="5.7109375" style="106" customWidth="1"/>
    <col min="15652" max="15886" width="11.42578125" style="106"/>
    <col min="15887" max="15887" width="1.7109375" style="106" customWidth="1"/>
    <col min="15888" max="15888" width="4.42578125" style="106" customWidth="1"/>
    <col min="15889" max="15890" width="6.7109375" style="106" customWidth="1"/>
    <col min="15891" max="15891" width="5" style="106" customWidth="1"/>
    <col min="15892" max="15892" width="5.7109375" style="106" customWidth="1"/>
    <col min="15893" max="15893" width="4.42578125" style="106" customWidth="1"/>
    <col min="15894" max="15895" width="5.7109375" style="106" customWidth="1"/>
    <col min="15896" max="15896" width="5.140625" style="106" customWidth="1"/>
    <col min="15897" max="15901" width="5.7109375" style="106" customWidth="1"/>
    <col min="15902" max="15902" width="6.85546875" style="106" customWidth="1"/>
    <col min="15903" max="15903" width="5.7109375" style="106" customWidth="1"/>
    <col min="15904" max="15904" width="1.7109375" style="106" customWidth="1"/>
    <col min="15905" max="15905" width="5.7109375" style="106" customWidth="1"/>
    <col min="15906" max="15906" width="1.7109375" style="106" customWidth="1"/>
    <col min="15907" max="15907" width="5.7109375" style="106" customWidth="1"/>
    <col min="15908" max="16142" width="11.42578125" style="106"/>
    <col min="16143" max="16143" width="1.7109375" style="106" customWidth="1"/>
    <col min="16144" max="16144" width="4.42578125" style="106" customWidth="1"/>
    <col min="16145" max="16146" width="6.7109375" style="106" customWidth="1"/>
    <col min="16147" max="16147" width="5" style="106" customWidth="1"/>
    <col min="16148" max="16148" width="5.7109375" style="106" customWidth="1"/>
    <col min="16149" max="16149" width="4.42578125" style="106" customWidth="1"/>
    <col min="16150" max="16151" width="5.7109375" style="106" customWidth="1"/>
    <col min="16152" max="16152" width="5.140625" style="106" customWidth="1"/>
    <col min="16153" max="16157" width="5.7109375" style="106" customWidth="1"/>
    <col min="16158" max="16158" width="6.85546875" style="106" customWidth="1"/>
    <col min="16159" max="16159" width="5.7109375" style="106" customWidth="1"/>
    <col min="16160" max="16160" width="1.7109375" style="106" customWidth="1"/>
    <col min="16161" max="16161" width="5.7109375" style="106" customWidth="1"/>
    <col min="16162" max="16162" width="1.7109375" style="106" customWidth="1"/>
    <col min="16163" max="16163" width="5.7109375" style="106" customWidth="1"/>
    <col min="16164" max="16384" width="11.42578125" style="106"/>
  </cols>
  <sheetData>
    <row r="1" spans="1:42" s="77" customFormat="1" ht="56.25" customHeight="1" x14ac:dyDescent="0.25">
      <c r="A1" s="75"/>
      <c r="B1" s="521" t="s">
        <v>1671</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76"/>
      <c r="AE1" s="446" t="s">
        <v>1794</v>
      </c>
      <c r="AF1" s="446"/>
      <c r="AG1" s="446"/>
      <c r="AH1" s="76"/>
      <c r="AJ1" s="77" t="s">
        <v>1535</v>
      </c>
      <c r="AK1" s="77" t="s">
        <v>1536</v>
      </c>
    </row>
    <row r="2" spans="1:42" s="79" customFormat="1" ht="4.5" customHeight="1" thickBot="1" x14ac:dyDescent="0.35">
      <c r="A2" s="78"/>
      <c r="AD2" s="78"/>
      <c r="AE2" s="446"/>
      <c r="AF2" s="446"/>
      <c r="AG2" s="446"/>
      <c r="AH2" s="78"/>
      <c r="AI2" s="78"/>
      <c r="AJ2" s="79" t="s">
        <v>1536</v>
      </c>
      <c r="AK2" s="79">
        <v>2</v>
      </c>
    </row>
    <row r="3" spans="1:42" s="85" customFormat="1" ht="24.95" customHeight="1" thickBot="1" x14ac:dyDescent="0.35">
      <c r="A3" s="80" t="s">
        <v>21</v>
      </c>
      <c r="B3" s="81"/>
      <c r="C3" s="82"/>
      <c r="D3" s="80"/>
      <c r="E3" s="523"/>
      <c r="F3" s="524"/>
      <c r="G3" s="524"/>
      <c r="H3" s="525"/>
      <c r="I3" s="83"/>
      <c r="J3" s="83"/>
      <c r="K3" s="83"/>
      <c r="L3" s="83"/>
      <c r="M3" s="83"/>
      <c r="N3" s="83"/>
      <c r="O3" s="84"/>
      <c r="P3" s="84"/>
      <c r="Q3" s="84" t="s">
        <v>20</v>
      </c>
      <c r="R3" s="80"/>
      <c r="S3" s="80"/>
      <c r="T3" s="518" t="str">
        <f>IFERROR(VLOOKUP(E3,Feuil3!$A:$C,2),"")</f>
        <v/>
      </c>
      <c r="U3" s="519"/>
      <c r="V3" s="519"/>
      <c r="W3" s="519"/>
      <c r="X3" s="519"/>
      <c r="Y3" s="519"/>
      <c r="Z3" s="519"/>
      <c r="AA3" s="519"/>
      <c r="AB3" s="519"/>
      <c r="AC3" s="520"/>
      <c r="AD3" s="81"/>
      <c r="AE3" s="446"/>
      <c r="AF3" s="446"/>
      <c r="AG3" s="446"/>
      <c r="AH3" s="81"/>
      <c r="AI3" s="81"/>
      <c r="AJ3" s="85" t="s">
        <v>47</v>
      </c>
      <c r="AK3" s="85" t="s">
        <v>1537</v>
      </c>
    </row>
    <row r="4" spans="1:42" s="85" customFormat="1" ht="5.0999999999999996" customHeight="1" thickBot="1" x14ac:dyDescent="0.3">
      <c r="A4" s="81"/>
      <c r="B4" s="80"/>
      <c r="C4" s="86"/>
      <c r="D4" s="86"/>
      <c r="E4" s="86"/>
      <c r="F4" s="86"/>
      <c r="G4" s="86"/>
      <c r="H4" s="86"/>
      <c r="I4" s="86"/>
      <c r="J4" s="86"/>
      <c r="K4" s="86"/>
      <c r="L4" s="86"/>
      <c r="M4" s="86"/>
      <c r="N4" s="86"/>
      <c r="O4" s="86"/>
      <c r="P4" s="86"/>
      <c r="Q4" s="86"/>
      <c r="R4" s="86"/>
      <c r="S4" s="86"/>
      <c r="T4" s="86"/>
      <c r="U4" s="86"/>
      <c r="V4" s="86"/>
      <c r="W4" s="86"/>
      <c r="X4" s="86"/>
      <c r="Y4" s="86"/>
      <c r="Z4" s="86"/>
      <c r="AA4" s="86"/>
      <c r="AB4" s="87"/>
      <c r="AC4" s="86"/>
      <c r="AD4" s="81"/>
      <c r="AE4" s="446"/>
      <c r="AF4" s="446"/>
      <c r="AG4" s="446"/>
      <c r="AH4" s="81"/>
      <c r="AI4" s="81"/>
    </row>
    <row r="5" spans="1:42" s="85" customFormat="1" ht="24.95" customHeight="1" thickBot="1" x14ac:dyDescent="0.3">
      <c r="A5" s="518" t="str">
        <f>IFERROR(VLOOKUP(E3,Feuil3!$A:$C,3),"")</f>
        <v/>
      </c>
      <c r="B5" s="519"/>
      <c r="C5" s="519"/>
      <c r="D5" s="519"/>
      <c r="E5" s="519"/>
      <c r="F5" s="519"/>
      <c r="G5" s="519"/>
      <c r="H5" s="519"/>
      <c r="I5" s="519"/>
      <c r="J5" s="519"/>
      <c r="K5" s="519"/>
      <c r="L5" s="519"/>
      <c r="M5" s="519"/>
      <c r="N5" s="519"/>
      <c r="O5" s="520"/>
      <c r="P5" s="335" t="e">
        <f>VLOOKUP(A5,Feuil3!F1:G12,2)</f>
        <v>#N/A</v>
      </c>
      <c r="Q5" s="84" t="s">
        <v>1625</v>
      </c>
      <c r="R5" s="80"/>
      <c r="S5" s="80"/>
      <c r="T5" s="518" t="str">
        <f>IFERROR(VLOOKUP(E3,Feuil3!A:D,4),"")</f>
        <v/>
      </c>
      <c r="U5" s="519"/>
      <c r="V5" s="519"/>
      <c r="W5" s="519"/>
      <c r="X5" s="519"/>
      <c r="Y5" s="520"/>
      <c r="Z5" s="339"/>
      <c r="AA5" s="80"/>
      <c r="AB5" s="80"/>
      <c r="AC5" s="80"/>
      <c r="AD5" s="81"/>
      <c r="AE5" s="446"/>
      <c r="AF5" s="446"/>
      <c r="AG5" s="446"/>
      <c r="AH5" s="81"/>
      <c r="AI5" s="81"/>
      <c r="AJ5" s="88" t="s">
        <v>1473</v>
      </c>
      <c r="AK5" s="85" t="s">
        <v>1587</v>
      </c>
      <c r="AM5" s="88"/>
      <c r="AN5" s="88"/>
      <c r="AO5" s="88"/>
      <c r="AP5" s="88"/>
    </row>
    <row r="6" spans="1:42" s="85" customFormat="1" ht="4.5" customHeight="1" x14ac:dyDescent="0.25">
      <c r="A6" s="81"/>
      <c r="B6" s="84"/>
      <c r="C6" s="82"/>
      <c r="D6" s="84"/>
      <c r="E6" s="84"/>
      <c r="F6" s="84"/>
      <c r="G6" s="84"/>
      <c r="H6" s="84"/>
      <c r="I6" s="84"/>
      <c r="J6" s="86"/>
      <c r="K6" s="86"/>
      <c r="L6" s="86"/>
      <c r="M6" s="86"/>
      <c r="N6" s="84"/>
      <c r="O6" s="84"/>
      <c r="P6" s="84"/>
      <c r="Q6" s="84"/>
      <c r="R6" s="84"/>
      <c r="S6" s="84"/>
      <c r="T6" s="84"/>
      <c r="U6" s="84"/>
      <c r="V6" s="84"/>
      <c r="W6" s="84"/>
      <c r="X6" s="84"/>
      <c r="Y6" s="84"/>
      <c r="Z6" s="84"/>
      <c r="AA6" s="84"/>
      <c r="AB6" s="89"/>
      <c r="AC6" s="84"/>
      <c r="AD6" s="81"/>
      <c r="AE6" s="446"/>
      <c r="AF6" s="446"/>
      <c r="AG6" s="446"/>
      <c r="AH6" s="81"/>
      <c r="AI6" s="81"/>
      <c r="AJ6" s="88"/>
      <c r="AM6" s="88"/>
      <c r="AN6" s="88"/>
      <c r="AO6" s="88"/>
      <c r="AP6" s="88"/>
    </row>
    <row r="7" spans="1:42" s="85" customFormat="1" ht="24.95" customHeight="1" thickBot="1" x14ac:dyDescent="0.55000000000000004">
      <c r="A7" s="84" t="s">
        <v>23</v>
      </c>
      <c r="B7" s="81"/>
      <c r="C7" s="86"/>
      <c r="D7" s="86"/>
      <c r="E7" s="82"/>
      <c r="F7" s="82"/>
      <c r="G7" s="82"/>
      <c r="H7" s="82"/>
      <c r="K7" s="86"/>
      <c r="L7"/>
      <c r="N7"/>
      <c r="R7"/>
      <c r="W7" s="122"/>
      <c r="X7" s="122"/>
      <c r="Y7" s="122"/>
      <c r="Z7" s="91"/>
      <c r="AA7" s="92"/>
      <c r="AB7" s="93"/>
      <c r="AC7" s="90"/>
      <c r="AD7" s="81"/>
      <c r="AE7" s="446"/>
      <c r="AF7" s="446"/>
      <c r="AG7" s="446"/>
      <c r="AH7" s="81"/>
      <c r="AI7" s="81"/>
      <c r="AJ7" s="88"/>
      <c r="AM7" s="88"/>
      <c r="AN7" s="88"/>
      <c r="AO7" s="88"/>
      <c r="AP7" s="88"/>
    </row>
    <row r="8" spans="1:42" s="85" customFormat="1" ht="24.95" customHeight="1" thickBot="1" x14ac:dyDescent="0.55000000000000004">
      <c r="A8" s="86" t="s">
        <v>30</v>
      </c>
      <c r="D8" s="86" t="s">
        <v>1637</v>
      </c>
      <c r="E8" s="348"/>
      <c r="F8" s="86" t="s">
        <v>1638</v>
      </c>
      <c r="G8" s="348"/>
      <c r="H8" s="86" t="s">
        <v>1639</v>
      </c>
      <c r="I8" s="348"/>
      <c r="J8" s="80"/>
      <c r="K8" s="80"/>
      <c r="L8" s="80"/>
      <c r="M8" s="80"/>
      <c r="N8" s="80"/>
      <c r="O8" s="80"/>
      <c r="P8" s="80"/>
      <c r="Q8" s="86" t="s">
        <v>31</v>
      </c>
      <c r="R8" s="86" t="s">
        <v>1640</v>
      </c>
      <c r="S8" s="348"/>
      <c r="T8" s="86" t="s">
        <v>1641</v>
      </c>
      <c r="U8" s="348"/>
      <c r="V8" s="86" t="s">
        <v>1642</v>
      </c>
      <c r="W8" s="348"/>
      <c r="X8" s="86" t="s">
        <v>1643</v>
      </c>
      <c r="Y8" s="348"/>
      <c r="Z8" s="91"/>
      <c r="AA8" s="92"/>
      <c r="AB8" s="93"/>
      <c r="AC8" s="242"/>
      <c r="AD8" s="81"/>
      <c r="AE8" s="446"/>
      <c r="AF8" s="446"/>
      <c r="AG8" s="446"/>
      <c r="AH8" s="81"/>
      <c r="AI8" s="81"/>
      <c r="AJ8" s="88"/>
      <c r="AL8" s="85" t="str">
        <f>IF(E8="x",D8,IF(G8="x",F8,IF(I8="x",H8,IF(S8="x",R8,IF(U8="x",T8,IF(W8="x",V8,IF(Y8="x",X8,"")))))))</f>
        <v/>
      </c>
      <c r="AM8" s="88"/>
      <c r="AN8" s="88"/>
      <c r="AO8" s="88"/>
      <c r="AP8" s="88"/>
    </row>
    <row r="9" spans="1:42" s="85" customFormat="1" ht="4.5" customHeight="1" x14ac:dyDescent="0.25">
      <c r="A9" s="81"/>
      <c r="B9" s="84"/>
      <c r="C9" s="82"/>
      <c r="D9" s="84"/>
      <c r="E9" s="84"/>
      <c r="F9" s="84"/>
      <c r="G9" s="84"/>
      <c r="H9" s="84"/>
      <c r="I9" s="84"/>
      <c r="J9" s="86"/>
      <c r="K9" s="86"/>
      <c r="L9" s="86"/>
      <c r="M9" s="86"/>
      <c r="N9" s="84"/>
      <c r="O9" s="84"/>
      <c r="P9" s="84"/>
      <c r="Q9" s="84"/>
      <c r="R9" s="84"/>
      <c r="S9" s="84"/>
      <c r="T9" s="84"/>
      <c r="U9" s="84"/>
      <c r="V9" s="84"/>
      <c r="W9" s="84"/>
      <c r="X9" s="84"/>
      <c r="Y9" s="84"/>
      <c r="Z9" s="84"/>
      <c r="AA9" s="84"/>
      <c r="AB9" s="89"/>
      <c r="AC9" s="84"/>
      <c r="AD9" s="81"/>
      <c r="AE9" s="446"/>
      <c r="AF9" s="446"/>
      <c r="AG9" s="446"/>
      <c r="AH9" s="81"/>
      <c r="AI9" s="81"/>
      <c r="AJ9" s="88"/>
      <c r="AM9" s="88"/>
      <c r="AN9" s="88"/>
      <c r="AO9" s="88"/>
      <c r="AP9" s="88"/>
    </row>
    <row r="10" spans="1:42" s="85" customFormat="1" ht="24.95" customHeight="1" thickBot="1" x14ac:dyDescent="0.55000000000000004">
      <c r="A10" s="84" t="s">
        <v>1678</v>
      </c>
      <c r="B10" s="81"/>
      <c r="C10" s="86"/>
      <c r="D10" s="86"/>
      <c r="E10" s="82"/>
      <c r="F10" s="82"/>
      <c r="G10" s="82"/>
      <c r="H10" s="82"/>
      <c r="K10" s="86"/>
      <c r="L10"/>
      <c r="N10"/>
      <c r="R10"/>
      <c r="W10" s="122"/>
      <c r="X10" s="122"/>
      <c r="Y10" s="122"/>
      <c r="Z10" s="91"/>
      <c r="AA10" s="92"/>
      <c r="AB10" s="93"/>
      <c r="AC10" s="249"/>
      <c r="AD10" s="81"/>
      <c r="AE10" s="446"/>
      <c r="AF10" s="446"/>
      <c r="AG10" s="446"/>
      <c r="AH10" s="81"/>
      <c r="AI10" s="81"/>
      <c r="AJ10" s="88"/>
      <c r="AM10" s="88"/>
      <c r="AN10" s="88"/>
      <c r="AO10" s="88"/>
      <c r="AP10" s="88"/>
    </row>
    <row r="11" spans="1:42" s="85" customFormat="1" ht="24.95" customHeight="1" thickBot="1" x14ac:dyDescent="0.3">
      <c r="A11" s="515" t="s">
        <v>1679</v>
      </c>
      <c r="B11" s="515"/>
      <c r="C11" s="514"/>
      <c r="D11" s="526"/>
      <c r="E11" s="527"/>
      <c r="F11" s="527"/>
      <c r="G11" s="527"/>
      <c r="H11" s="527"/>
      <c r="I11" s="528"/>
      <c r="J11" s="513" t="s">
        <v>1680</v>
      </c>
      <c r="K11" s="515"/>
      <c r="L11" s="526"/>
      <c r="M11" s="527"/>
      <c r="N11" s="527"/>
      <c r="O11" s="527"/>
      <c r="P11" s="527"/>
      <c r="Q11" s="528"/>
      <c r="R11" s="513" t="s">
        <v>1681</v>
      </c>
      <c r="S11" s="514"/>
      <c r="T11" s="529"/>
      <c r="U11" s="530"/>
      <c r="V11" s="530"/>
      <c r="W11" s="530"/>
      <c r="X11" s="531"/>
      <c r="Y11" s="513" t="s">
        <v>1682</v>
      </c>
      <c r="Z11" s="514"/>
      <c r="AA11" s="532"/>
      <c r="AB11" s="533"/>
      <c r="AC11" s="534"/>
      <c r="AD11" s="81"/>
      <c r="AE11" s="446"/>
      <c r="AF11" s="446"/>
      <c r="AG11" s="446"/>
      <c r="AH11" s="81"/>
      <c r="AI11" s="81"/>
      <c r="AJ11" s="88"/>
      <c r="AL11" s="85" t="str">
        <f>IF(E11="x",D11,IF(G11="x",F11,IF(I11="x",H11,IF(S11="x",R11,IF(U11="x",T11,IF(W11="x",V11,IF(Y11="x",X11,"")))))))</f>
        <v/>
      </c>
      <c r="AM11" s="88"/>
      <c r="AN11" s="88"/>
      <c r="AO11" s="88"/>
      <c r="AP11" s="88"/>
    </row>
    <row r="12" spans="1:42" s="85" customFormat="1" ht="4.5" customHeight="1" x14ac:dyDescent="0.25">
      <c r="A12" s="81"/>
      <c r="B12" s="94"/>
      <c r="C12" s="81"/>
      <c r="D12" s="81"/>
      <c r="E12" s="95"/>
      <c r="F12" s="95"/>
      <c r="G12" s="95"/>
      <c r="H12" s="95"/>
      <c r="I12" s="81"/>
      <c r="J12" s="96"/>
      <c r="K12" s="81"/>
      <c r="L12" s="81"/>
      <c r="M12" s="81"/>
      <c r="N12" s="81"/>
      <c r="O12" s="95"/>
      <c r="P12" s="95"/>
      <c r="Q12" s="81"/>
      <c r="S12" s="81"/>
      <c r="T12" s="81"/>
      <c r="U12" s="81"/>
      <c r="V12" s="81"/>
      <c r="W12" s="81"/>
      <c r="X12" s="81"/>
      <c r="Y12" s="81"/>
      <c r="Z12" s="81"/>
      <c r="AA12" s="81"/>
      <c r="AB12" s="97"/>
      <c r="AC12" s="81"/>
      <c r="AD12" s="81"/>
      <c r="AH12" s="81"/>
      <c r="AI12" s="81"/>
      <c r="AJ12" s="88"/>
      <c r="AM12" s="88"/>
      <c r="AN12" s="88"/>
      <c r="AO12" s="88"/>
      <c r="AP12" s="88"/>
    </row>
    <row r="13" spans="1:42" ht="24.95" customHeight="1" x14ac:dyDescent="0.25">
      <c r="B13" s="99" t="s">
        <v>24</v>
      </c>
      <c r="C13" s="100"/>
      <c r="D13" s="100"/>
      <c r="E13" s="100"/>
      <c r="F13" s="100"/>
      <c r="G13" s="100"/>
      <c r="H13" s="100"/>
      <c r="I13" s="100"/>
      <c r="J13" s="100"/>
      <c r="K13" s="101"/>
      <c r="L13" s="101"/>
      <c r="M13" s="101"/>
      <c r="N13" s="101"/>
      <c r="O13" s="102"/>
      <c r="P13" s="102"/>
      <c r="Q13" s="103"/>
      <c r="R13" s="103"/>
      <c r="S13" s="103"/>
      <c r="T13" s="103"/>
      <c r="U13" s="103"/>
      <c r="V13" s="103"/>
      <c r="W13" s="103"/>
      <c r="X13" s="103"/>
      <c r="Y13" s="103"/>
      <c r="Z13" s="103"/>
      <c r="AA13" s="104" t="s">
        <v>1488</v>
      </c>
      <c r="AB13" s="105"/>
      <c r="AC13" s="105" t="s">
        <v>1793</v>
      </c>
      <c r="AE13" s="369" t="s">
        <v>3</v>
      </c>
      <c r="AF13" s="385" t="s">
        <v>1762</v>
      </c>
      <c r="AG13" s="369" t="s">
        <v>5</v>
      </c>
      <c r="AJ13" s="106">
        <f>MIN(AJ15:AJ45)</f>
        <v>0</v>
      </c>
      <c r="AL13" s="77"/>
      <c r="AM13" s="77"/>
      <c r="AN13" s="77"/>
    </row>
    <row r="14" spans="1:42" ht="5.0999999999999996" customHeight="1" thickBot="1" x14ac:dyDescent="0.3">
      <c r="B14" s="107"/>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9"/>
      <c r="AB14" s="110"/>
      <c r="AC14" s="108"/>
      <c r="AE14" s="211">
        <v>18</v>
      </c>
      <c r="AF14" s="211">
        <v>22</v>
      </c>
      <c r="AG14" s="211">
        <v>25</v>
      </c>
      <c r="AL14" s="77"/>
      <c r="AM14" s="77"/>
      <c r="AN14" s="77"/>
    </row>
    <row r="15" spans="1:42" ht="24.95" customHeight="1" thickBot="1" x14ac:dyDescent="0.3">
      <c r="B15" s="111">
        <v>1</v>
      </c>
      <c r="C15" s="112" t="s">
        <v>1645</v>
      </c>
      <c r="D15" s="112"/>
      <c r="E15" s="112"/>
      <c r="F15" s="112"/>
      <c r="G15" s="112"/>
      <c r="H15" s="112"/>
      <c r="I15" s="112"/>
      <c r="J15" s="112"/>
      <c r="K15" s="112"/>
      <c r="L15" s="112"/>
      <c r="M15" s="112"/>
      <c r="N15" s="112"/>
      <c r="O15" s="112"/>
      <c r="P15" s="112"/>
      <c r="Q15" s="112"/>
      <c r="R15" s="108"/>
      <c r="S15" s="108"/>
      <c r="T15" s="108"/>
      <c r="U15" s="108"/>
      <c r="V15" s="108"/>
      <c r="W15" s="108"/>
      <c r="X15" s="108"/>
      <c r="Y15" s="108"/>
      <c r="Z15" s="113"/>
      <c r="AA15" s="349"/>
      <c r="AB15" s="363">
        <f>IFERROR((AA15/AA51),AA51)</f>
        <v>0</v>
      </c>
      <c r="AC15" s="104" t="str">
        <f>IFERROR(IF(AB15&gt;=25,"Elite",IF(AB15&gt;=22,"Excellence",IF(AB15&gt;=18,"Espoir","Non éligible"))),"")</f>
        <v>Non éligible</v>
      </c>
      <c r="AD15" s="359">
        <f>AA51</f>
        <v>0</v>
      </c>
      <c r="AE15" s="365">
        <f>IF($AA$15=0,AD15*AE14,IF(($AD$15*AE14)-$AA$15&lt;0,0,($AD$15*AE14)-$AA$15))</f>
        <v>0</v>
      </c>
      <c r="AF15" s="366">
        <f>IF($AA$15=0,AD15*AF14,IF(($AD$15*AF14)-$AA$15&lt;0,0,($AD$15*AF14)-$AA$15))</f>
        <v>0</v>
      </c>
      <c r="AG15" s="367">
        <f>IF($AA$15=0,AG14*AD15,IF(($AD$15*AG14)-$AA$15&lt;0,0,($AD$15*AG14)-$AA$15))</f>
        <v>0</v>
      </c>
      <c r="AH15" s="115"/>
      <c r="AJ15" s="106">
        <f>IF(AC15="Elite",3,IF(AC15="Excellence",2,IF(AC15="Espoir",1,0)))</f>
        <v>0</v>
      </c>
    </row>
    <row r="16" spans="1:42" ht="5.0999999999999996" customHeight="1" thickBot="1" x14ac:dyDescent="0.3">
      <c r="B16" s="111"/>
      <c r="C16" s="116"/>
      <c r="D16" s="117"/>
      <c r="E16" s="117"/>
      <c r="F16" s="117"/>
      <c r="G16" s="117"/>
      <c r="H16" s="117"/>
      <c r="I16" s="117"/>
      <c r="J16" s="117"/>
      <c r="K16" s="117"/>
      <c r="L16" s="117"/>
      <c r="M16" s="117"/>
      <c r="N16" s="117"/>
      <c r="O16" s="117"/>
      <c r="P16" s="117"/>
      <c r="Q16" s="116"/>
      <c r="R16" s="108"/>
      <c r="S16" s="108"/>
      <c r="T16" s="108"/>
      <c r="U16" s="108"/>
      <c r="V16" s="108"/>
      <c r="W16" s="108"/>
      <c r="X16" s="108"/>
      <c r="Y16" s="108"/>
      <c r="Z16" s="113"/>
      <c r="AA16" s="118"/>
      <c r="AB16" s="363"/>
      <c r="AC16" s="214"/>
      <c r="AD16" s="115"/>
      <c r="AE16" s="359">
        <v>2</v>
      </c>
      <c r="AF16" s="359">
        <v>2</v>
      </c>
      <c r="AG16" s="359">
        <v>2</v>
      </c>
      <c r="AH16" s="115"/>
    </row>
    <row r="17" spans="2:36" ht="24.95" customHeight="1" thickBot="1" x14ac:dyDescent="0.3">
      <c r="B17" s="111">
        <v>2</v>
      </c>
      <c r="C17" s="495" t="s">
        <v>1795</v>
      </c>
      <c r="D17" s="495"/>
      <c r="E17" s="495"/>
      <c r="F17" s="495"/>
      <c r="G17" s="495"/>
      <c r="H17" s="495"/>
      <c r="I17" s="495"/>
      <c r="J17" s="495"/>
      <c r="K17" s="495"/>
      <c r="L17" s="495"/>
      <c r="M17" s="495"/>
      <c r="N17" s="495"/>
      <c r="O17" s="495"/>
      <c r="P17" s="495"/>
      <c r="Q17" s="495"/>
      <c r="R17" s="495"/>
      <c r="S17" s="495"/>
      <c r="T17" s="495"/>
      <c r="U17" s="495"/>
      <c r="V17" s="495"/>
      <c r="W17" s="495"/>
      <c r="X17" s="495"/>
      <c r="Y17" s="495"/>
      <c r="Z17" s="496"/>
      <c r="AA17" s="349"/>
      <c r="AB17" s="363"/>
      <c r="AC17" s="104" t="str">
        <f>IFERROR(IF(AA17&gt;=2,"Elite","Non éligible"),"")</f>
        <v>Non éligible</v>
      </c>
      <c r="AD17" s="115"/>
      <c r="AE17" s="365">
        <f>IF(AE16-$AA$17&lt;0,0,AE16-$AA$17)</f>
        <v>2</v>
      </c>
      <c r="AF17" s="366">
        <f t="shared" ref="AF17:AG17" si="0">IF(AF16-$AA$17&lt;0,0,AF16-$AA$17)</f>
        <v>2</v>
      </c>
      <c r="AG17" s="367">
        <f t="shared" si="0"/>
        <v>2</v>
      </c>
      <c r="AH17" s="115"/>
      <c r="AJ17" s="106">
        <f t="shared" ref="AJ17:AJ87" si="1">IF(AC17="Elite",3,IF(AC17="Excellence",2,IF(AC17="Espoir",1,0)))</f>
        <v>0</v>
      </c>
    </row>
    <row r="18" spans="2:36" ht="5.0999999999999996" customHeight="1" thickBot="1" x14ac:dyDescent="0.3">
      <c r="B18" s="111"/>
      <c r="C18" s="116"/>
      <c r="D18" s="117"/>
      <c r="E18" s="117"/>
      <c r="F18" s="117"/>
      <c r="G18" s="117"/>
      <c r="H18" s="117"/>
      <c r="I18" s="117"/>
      <c r="J18" s="117"/>
      <c r="K18" s="117"/>
      <c r="L18" s="117"/>
      <c r="M18" s="117"/>
      <c r="N18" s="117"/>
      <c r="O18" s="117"/>
      <c r="P18" s="117"/>
      <c r="Q18" s="116"/>
      <c r="R18" s="108"/>
      <c r="S18" s="108"/>
      <c r="T18" s="108"/>
      <c r="U18" s="108"/>
      <c r="V18" s="108"/>
      <c r="W18" s="108"/>
      <c r="X18" s="108"/>
      <c r="Y18" s="108"/>
      <c r="Z18" s="113"/>
      <c r="AA18" s="118"/>
      <c r="AB18" s="363"/>
      <c r="AC18" s="214"/>
      <c r="AD18" s="115"/>
      <c r="AE18" s="360">
        <v>0.15</v>
      </c>
      <c r="AF18" s="360">
        <v>0.2</v>
      </c>
      <c r="AG18" s="360">
        <v>0.25</v>
      </c>
      <c r="AH18" s="115"/>
    </row>
    <row r="19" spans="2:36" ht="24.95" customHeight="1" thickBot="1" x14ac:dyDescent="0.3">
      <c r="B19" s="111">
        <v>3</v>
      </c>
      <c r="C19" s="495" t="s">
        <v>1646</v>
      </c>
      <c r="D19" s="495"/>
      <c r="E19" s="495"/>
      <c r="F19" s="495"/>
      <c r="G19" s="495"/>
      <c r="H19" s="495"/>
      <c r="I19" s="495"/>
      <c r="J19" s="495"/>
      <c r="K19" s="495"/>
      <c r="L19" s="495"/>
      <c r="M19" s="495"/>
      <c r="N19" s="495"/>
      <c r="O19" s="495"/>
      <c r="P19" s="495"/>
      <c r="Q19" s="495"/>
      <c r="R19" s="120"/>
      <c r="S19" s="120"/>
      <c r="T19" s="120"/>
      <c r="U19" s="120"/>
      <c r="V19" s="120"/>
      <c r="W19" s="120"/>
      <c r="X19" s="120"/>
      <c r="Y19" s="120"/>
      <c r="Z19" s="113"/>
      <c r="AA19" s="358"/>
      <c r="AB19" s="364" t="e">
        <f>AA19/(AA19+AA23)</f>
        <v>#DIV/0!</v>
      </c>
      <c r="AC19" s="104" t="str">
        <f>IFERROR(IF(AB19&gt;=25%,"Elite",IF(AB19&gt;=20%,"Excellence",IF(AB19&gt;=15%,"Espoir","Non éligible"))),"")</f>
        <v/>
      </c>
      <c r="AD19" s="115"/>
      <c r="AE19" s="365">
        <f>IFERROR(IF($AB19&lt;AE18,ROUNDUP(($AA19+$AA23)*AE18,0)-$AA19,0),0)</f>
        <v>0</v>
      </c>
      <c r="AF19" s="366">
        <f>IFERROR(IF($AB19&lt;AF18,ROUNDUP(($AA19+$AA23)*AF18,0)-$AA19,0),0)</f>
        <v>0</v>
      </c>
      <c r="AG19" s="367">
        <f>IFERROR(IF($AB19&lt;AG18,ROUNDUP(($AA19+$AA23)*AG18,0)-$AA19,0)+AF19,0)</f>
        <v>0</v>
      </c>
      <c r="AH19" s="115"/>
      <c r="AJ19" s="106">
        <f>IF(AC19="Elite",3,IF(AC19="Excellence",2,IF(AC19="Espoir",1,0)))</f>
        <v>0</v>
      </c>
    </row>
    <row r="20" spans="2:36" ht="5.0999999999999996" customHeight="1" thickBot="1" x14ac:dyDescent="0.3">
      <c r="B20" s="111"/>
      <c r="C20" s="116"/>
      <c r="D20" s="117"/>
      <c r="E20" s="117"/>
      <c r="F20" s="117"/>
      <c r="G20" s="117"/>
      <c r="H20" s="117"/>
      <c r="I20" s="117"/>
      <c r="J20" s="117"/>
      <c r="K20" s="117"/>
      <c r="L20" s="117"/>
      <c r="M20" s="117"/>
      <c r="N20" s="117"/>
      <c r="O20" s="117"/>
      <c r="P20" s="117"/>
      <c r="Q20" s="116"/>
      <c r="R20" s="108"/>
      <c r="S20" s="108"/>
      <c r="T20" s="108"/>
      <c r="U20" s="108"/>
      <c r="V20" s="108"/>
      <c r="W20" s="108"/>
      <c r="X20" s="108"/>
      <c r="Y20" s="108"/>
      <c r="Z20" s="113"/>
      <c r="AA20" s="118"/>
      <c r="AB20" s="363"/>
      <c r="AC20" s="214"/>
      <c r="AD20" s="115"/>
      <c r="AE20" s="361">
        <v>0.2</v>
      </c>
      <c r="AF20" s="361">
        <v>0.22</v>
      </c>
      <c r="AG20" s="361">
        <v>0.25</v>
      </c>
      <c r="AH20" s="115"/>
    </row>
    <row r="21" spans="2:36" ht="24.95" customHeight="1" thickBot="1" x14ac:dyDescent="0.3">
      <c r="B21" s="111">
        <v>4</v>
      </c>
      <c r="C21" s="112" t="s">
        <v>1796</v>
      </c>
      <c r="D21" s="112"/>
      <c r="E21" s="112"/>
      <c r="F21" s="112"/>
      <c r="G21" s="112"/>
      <c r="H21" s="112"/>
      <c r="I21" s="112"/>
      <c r="J21" s="112"/>
      <c r="K21" s="112"/>
      <c r="L21" s="112"/>
      <c r="M21" s="112"/>
      <c r="N21" s="112"/>
      <c r="O21" s="112"/>
      <c r="P21" s="112"/>
      <c r="Q21" s="112"/>
      <c r="R21" s="112"/>
      <c r="S21" s="112"/>
      <c r="T21" s="112"/>
      <c r="U21" s="112"/>
      <c r="V21" s="112"/>
      <c r="W21" s="243"/>
      <c r="X21" s="243"/>
      <c r="Y21" s="243"/>
      <c r="Z21" s="113"/>
      <c r="AA21" s="349"/>
      <c r="AB21" s="363"/>
      <c r="AC21" s="517" t="str">
        <f>IFERROR(IF(AB23&gt;=25%,"Elite",IF(AB23&gt;=22%,"Excellence",IF(AB23&gt;=20%,"Espoir","Non éligible"))),"")</f>
        <v/>
      </c>
      <c r="AD21" s="359">
        <f>AA21*AF20</f>
        <v>0</v>
      </c>
      <c r="AH21" s="115"/>
    </row>
    <row r="22" spans="2:36" ht="5.0999999999999996" customHeight="1" thickBot="1" x14ac:dyDescent="0.3">
      <c r="B22" s="111"/>
      <c r="C22" s="121"/>
      <c r="D22" s="121"/>
      <c r="E22" s="121"/>
      <c r="F22" s="121"/>
      <c r="G22" s="121"/>
      <c r="H22" s="121"/>
      <c r="I22" s="121"/>
      <c r="J22" s="121"/>
      <c r="K22" s="121"/>
      <c r="L22" s="121"/>
      <c r="M22" s="121"/>
      <c r="N22" s="121"/>
      <c r="O22" s="121"/>
      <c r="P22" s="121"/>
      <c r="Q22" s="121"/>
      <c r="R22" s="120"/>
      <c r="S22" s="120"/>
      <c r="T22" s="120"/>
      <c r="U22" s="120"/>
      <c r="V22" s="120"/>
      <c r="W22" s="120"/>
      <c r="X22" s="120"/>
      <c r="Y22" s="120"/>
      <c r="Z22" s="113"/>
      <c r="AA22" s="122"/>
      <c r="AB22" s="364"/>
      <c r="AC22" s="517"/>
      <c r="AD22" s="359"/>
      <c r="AE22" s="398"/>
      <c r="AF22" s="398"/>
      <c r="AG22" s="398"/>
      <c r="AH22" s="115"/>
    </row>
    <row r="23" spans="2:36" ht="24.95" customHeight="1" thickBot="1" x14ac:dyDescent="0.3">
      <c r="B23" s="111">
        <v>5</v>
      </c>
      <c r="C23" s="112" t="s">
        <v>1797</v>
      </c>
      <c r="D23" s="112"/>
      <c r="E23" s="112"/>
      <c r="F23" s="112"/>
      <c r="G23" s="112"/>
      <c r="H23" s="112"/>
      <c r="I23" s="112"/>
      <c r="J23" s="112"/>
      <c r="K23" s="112"/>
      <c r="L23" s="112"/>
      <c r="M23" s="112"/>
      <c r="N23" s="112"/>
      <c r="O23" s="112"/>
      <c r="P23" s="112"/>
      <c r="Q23" s="112"/>
      <c r="R23" s="108"/>
      <c r="S23" s="108"/>
      <c r="T23" s="108"/>
      <c r="U23" s="108"/>
      <c r="V23" s="108"/>
      <c r="W23" s="108"/>
      <c r="X23" s="108"/>
      <c r="Y23" s="108"/>
      <c r="Z23" s="113"/>
      <c r="AA23" s="349"/>
      <c r="AB23" s="364" t="e">
        <f>(AA23+AA25+AA27+AA29)/AA21</f>
        <v>#DIV/0!</v>
      </c>
      <c r="AC23" s="517"/>
      <c r="AD23" s="362">
        <f>AA23+AA25+AA27+AA29</f>
        <v>0</v>
      </c>
      <c r="AE23" s="447">
        <f>IFERROR(IF($AB23&lt;AE20,ROUNDUP(($AA21)*AE20,0)-$AD23,0),0)</f>
        <v>0</v>
      </c>
      <c r="AF23" s="450">
        <f>IFERROR(IF($AB23&lt;AF20,ROUNDUP(($AA21)*AF20,0)-$AD23,0),0)</f>
        <v>0</v>
      </c>
      <c r="AG23" s="453">
        <f>IFERROR(IF($AB23&lt;AG20,ROUNDUP(($AA21)*AG20,0)-$AD23,0),0)</f>
        <v>0</v>
      </c>
      <c r="AH23" s="115"/>
      <c r="AJ23" s="106">
        <f>IF(AC21="Elite",3,IF(AC21="Excellence",2,IF(AC21="Espoir",1,0)))</f>
        <v>0</v>
      </c>
    </row>
    <row r="24" spans="2:36" ht="5.0999999999999996" customHeight="1" thickBot="1" x14ac:dyDescent="0.3">
      <c r="B24" s="111"/>
      <c r="C24" s="121"/>
      <c r="D24" s="121"/>
      <c r="E24" s="121"/>
      <c r="F24" s="121"/>
      <c r="G24" s="121"/>
      <c r="H24" s="121"/>
      <c r="I24" s="121"/>
      <c r="J24" s="121"/>
      <c r="K24" s="121"/>
      <c r="L24" s="121"/>
      <c r="M24" s="121"/>
      <c r="N24" s="121"/>
      <c r="O24" s="121"/>
      <c r="P24" s="121"/>
      <c r="Q24" s="121"/>
      <c r="R24" s="120"/>
      <c r="S24" s="120"/>
      <c r="T24" s="120"/>
      <c r="U24" s="120"/>
      <c r="V24" s="120"/>
      <c r="W24" s="120"/>
      <c r="X24" s="120"/>
      <c r="Y24" s="120"/>
      <c r="Z24" s="113"/>
      <c r="AA24" s="122"/>
      <c r="AB24" s="364"/>
      <c r="AC24" s="517"/>
      <c r="AD24" s="257"/>
      <c r="AE24" s="448"/>
      <c r="AF24" s="451"/>
      <c r="AG24" s="454"/>
      <c r="AH24" s="115"/>
    </row>
    <row r="25" spans="2:36" ht="24.95" customHeight="1" thickBot="1" x14ac:dyDescent="0.3">
      <c r="B25" s="111">
        <v>6</v>
      </c>
      <c r="C25" s="495" t="s">
        <v>1647</v>
      </c>
      <c r="D25" s="495"/>
      <c r="E25" s="495"/>
      <c r="F25" s="495"/>
      <c r="G25" s="495"/>
      <c r="H25" s="495"/>
      <c r="I25" s="495"/>
      <c r="J25" s="495"/>
      <c r="K25" s="495"/>
      <c r="L25" s="495"/>
      <c r="M25" s="495"/>
      <c r="N25" s="495"/>
      <c r="O25" s="495"/>
      <c r="P25" s="495"/>
      <c r="Q25" s="495"/>
      <c r="R25" s="495"/>
      <c r="S25" s="495"/>
      <c r="T25" s="495"/>
      <c r="U25" s="495"/>
      <c r="V25" s="495"/>
      <c r="W25" s="241"/>
      <c r="X25" s="241"/>
      <c r="Y25" s="241"/>
      <c r="Z25" s="113"/>
      <c r="AA25" s="349"/>
      <c r="AB25" s="364"/>
      <c r="AC25" s="517"/>
      <c r="AD25" s="257"/>
      <c r="AE25" s="448"/>
      <c r="AF25" s="451"/>
      <c r="AG25" s="454"/>
      <c r="AH25" s="115"/>
    </row>
    <row r="26" spans="2:36" ht="5.0999999999999996" customHeight="1" thickBot="1" x14ac:dyDescent="0.3">
      <c r="B26" s="111"/>
      <c r="C26" s="121"/>
      <c r="D26" s="121"/>
      <c r="E26" s="121"/>
      <c r="F26" s="121"/>
      <c r="G26" s="121"/>
      <c r="H26" s="121"/>
      <c r="I26" s="121"/>
      <c r="J26" s="121"/>
      <c r="K26" s="121"/>
      <c r="L26" s="121"/>
      <c r="M26" s="121"/>
      <c r="N26" s="121"/>
      <c r="O26" s="121"/>
      <c r="P26" s="121"/>
      <c r="Q26" s="121"/>
      <c r="R26" s="120"/>
      <c r="S26" s="120"/>
      <c r="T26" s="120"/>
      <c r="U26" s="120"/>
      <c r="V26" s="120"/>
      <c r="W26" s="120"/>
      <c r="X26" s="120"/>
      <c r="Y26" s="120"/>
      <c r="Z26" s="113"/>
      <c r="AA26" s="122"/>
      <c r="AB26" s="364"/>
      <c r="AC26" s="517"/>
      <c r="AD26" s="257"/>
      <c r="AE26" s="448"/>
      <c r="AF26" s="451"/>
      <c r="AG26" s="454"/>
      <c r="AH26" s="115"/>
    </row>
    <row r="27" spans="2:36" ht="24.95" customHeight="1" thickBot="1" x14ac:dyDescent="0.3">
      <c r="B27" s="111">
        <v>7</v>
      </c>
      <c r="C27" s="495" t="s">
        <v>1648</v>
      </c>
      <c r="D27" s="495"/>
      <c r="E27" s="495"/>
      <c r="F27" s="495"/>
      <c r="G27" s="495"/>
      <c r="H27" s="495"/>
      <c r="I27" s="495"/>
      <c r="J27" s="495"/>
      <c r="K27" s="495"/>
      <c r="L27" s="495"/>
      <c r="M27" s="495"/>
      <c r="N27" s="495"/>
      <c r="O27" s="495"/>
      <c r="P27" s="495"/>
      <c r="Q27" s="495"/>
      <c r="R27" s="495"/>
      <c r="S27" s="495"/>
      <c r="T27" s="495"/>
      <c r="U27" s="495"/>
      <c r="V27" s="495"/>
      <c r="W27" s="495"/>
      <c r="X27" s="495"/>
      <c r="Y27" s="495"/>
      <c r="Z27" s="496"/>
      <c r="AA27" s="349"/>
      <c r="AB27" s="364"/>
      <c r="AC27" s="517"/>
      <c r="AD27" s="257"/>
      <c r="AE27" s="448"/>
      <c r="AF27" s="451"/>
      <c r="AG27" s="454"/>
      <c r="AH27" s="115"/>
    </row>
    <row r="28" spans="2:36" ht="5.0999999999999996" customHeight="1" thickBot="1" x14ac:dyDescent="0.3">
      <c r="B28" s="111"/>
      <c r="C28" s="121"/>
      <c r="D28" s="121"/>
      <c r="E28" s="121"/>
      <c r="F28" s="121"/>
      <c r="G28" s="121"/>
      <c r="H28" s="121"/>
      <c r="I28" s="121"/>
      <c r="J28" s="121"/>
      <c r="K28" s="121"/>
      <c r="L28" s="121"/>
      <c r="M28" s="121"/>
      <c r="N28" s="121"/>
      <c r="O28" s="121"/>
      <c r="P28" s="121"/>
      <c r="Q28" s="121"/>
      <c r="R28" s="120"/>
      <c r="S28" s="120"/>
      <c r="T28" s="120"/>
      <c r="U28" s="120"/>
      <c r="V28" s="120"/>
      <c r="W28" s="120"/>
      <c r="X28" s="120"/>
      <c r="Y28" s="120"/>
      <c r="Z28" s="113"/>
      <c r="AA28" s="122"/>
      <c r="AB28" s="364"/>
      <c r="AC28" s="517"/>
      <c r="AD28" s="257"/>
      <c r="AE28" s="448"/>
      <c r="AF28" s="451"/>
      <c r="AG28" s="454"/>
      <c r="AH28" s="115"/>
    </row>
    <row r="29" spans="2:36" ht="24.95" customHeight="1" thickBot="1" x14ac:dyDescent="0.3">
      <c r="B29" s="111">
        <v>8</v>
      </c>
      <c r="C29" s="495" t="s">
        <v>1649</v>
      </c>
      <c r="D29" s="495"/>
      <c r="E29" s="495"/>
      <c r="F29" s="495"/>
      <c r="G29" s="495"/>
      <c r="H29" s="495"/>
      <c r="I29" s="495"/>
      <c r="J29" s="495"/>
      <c r="K29" s="495"/>
      <c r="L29" s="495"/>
      <c r="M29" s="495"/>
      <c r="N29" s="495"/>
      <c r="O29" s="495"/>
      <c r="P29" s="495"/>
      <c r="Q29" s="495"/>
      <c r="R29" s="495"/>
      <c r="S29" s="495"/>
      <c r="T29" s="495"/>
      <c r="U29" s="495"/>
      <c r="V29" s="495"/>
      <c r="W29" s="241"/>
      <c r="X29" s="241"/>
      <c r="Y29" s="241"/>
      <c r="Z29" s="113"/>
      <c r="AA29" s="349"/>
      <c r="AB29" s="364"/>
      <c r="AC29" s="517"/>
      <c r="AD29" s="257"/>
      <c r="AE29" s="449"/>
      <c r="AF29" s="452"/>
      <c r="AG29" s="455"/>
      <c r="AH29" s="115"/>
    </row>
    <row r="30" spans="2:36" ht="5.0999999999999996" customHeight="1" thickBot="1" x14ac:dyDescent="0.3">
      <c r="B30" s="111"/>
      <c r="C30" s="116"/>
      <c r="D30" s="117"/>
      <c r="E30" s="117"/>
      <c r="F30" s="117"/>
      <c r="G30" s="117"/>
      <c r="H30" s="117"/>
      <c r="I30" s="117"/>
      <c r="J30" s="117"/>
      <c r="K30" s="117"/>
      <c r="L30" s="117"/>
      <c r="M30" s="117"/>
      <c r="N30" s="117"/>
      <c r="O30" s="117"/>
      <c r="P30" s="117"/>
      <c r="Q30" s="116"/>
      <c r="R30" s="108"/>
      <c r="S30" s="108"/>
      <c r="T30" s="108"/>
      <c r="U30" s="108"/>
      <c r="V30" s="108"/>
      <c r="W30" s="108"/>
      <c r="X30" s="108"/>
      <c r="Y30" s="108"/>
      <c r="Z30" s="113"/>
      <c r="AA30" s="118"/>
      <c r="AB30" s="114"/>
      <c r="AC30" s="214"/>
      <c r="AD30" s="115"/>
      <c r="AE30" s="115"/>
      <c r="AF30" s="115"/>
      <c r="AG30" s="115"/>
      <c r="AH30" s="115"/>
    </row>
    <row r="31" spans="2:36" ht="26.25" thickBot="1" x14ac:dyDescent="0.3">
      <c r="B31" s="111">
        <v>9</v>
      </c>
      <c r="C31" s="494" t="s">
        <v>1798</v>
      </c>
      <c r="D31" s="494"/>
      <c r="E31" s="494"/>
      <c r="F31" s="494"/>
      <c r="G31" s="494"/>
      <c r="H31" s="494"/>
      <c r="I31" s="494"/>
      <c r="J31" s="494"/>
      <c r="K31" s="494"/>
      <c r="L31" s="494"/>
      <c r="M31" s="494"/>
      <c r="N31" s="494"/>
      <c r="O31" s="494"/>
      <c r="P31" s="494"/>
      <c r="Q31" s="494"/>
      <c r="R31" s="494"/>
      <c r="S31" s="494"/>
      <c r="T31" s="494"/>
      <c r="U31" s="494"/>
      <c r="V31" s="494"/>
      <c r="W31" s="240"/>
      <c r="X31" s="240"/>
      <c r="Y31" s="240"/>
      <c r="Z31" s="113"/>
      <c r="AA31" s="349"/>
      <c r="AB31" s="114"/>
      <c r="AC31" s="104" t="str">
        <f>IF(AA31="Oui","Elite","Non éligible")</f>
        <v>Non éligible</v>
      </c>
      <c r="AD31" s="115"/>
      <c r="AE31" s="365" t="str">
        <f>IF($AA31="non","OUI",IF($AA31="","OUI",""))</f>
        <v>OUI</v>
      </c>
      <c r="AF31" s="366" t="str">
        <f t="shared" ref="AF31:AG47" si="2">IF($AA31="non","OUI",IF($AA31="","OUI",""))</f>
        <v>OUI</v>
      </c>
      <c r="AG31" s="367" t="str">
        <f t="shared" si="2"/>
        <v>OUI</v>
      </c>
      <c r="AH31" s="115"/>
      <c r="AJ31" s="106">
        <f t="shared" si="1"/>
        <v>0</v>
      </c>
    </row>
    <row r="32" spans="2:36" ht="4.5" customHeight="1" thickBot="1" x14ac:dyDescent="0.3">
      <c r="B32" s="111"/>
      <c r="C32" s="116"/>
      <c r="D32" s="116"/>
      <c r="E32" s="116"/>
      <c r="F32" s="116"/>
      <c r="G32" s="116"/>
      <c r="H32" s="116"/>
      <c r="I32" s="116"/>
      <c r="J32" s="116"/>
      <c r="K32" s="116"/>
      <c r="L32" s="116"/>
      <c r="M32" s="116"/>
      <c r="N32" s="116"/>
      <c r="O32" s="116"/>
      <c r="P32" s="116"/>
      <c r="Q32" s="116"/>
      <c r="R32" s="108"/>
      <c r="S32" s="108"/>
      <c r="T32" s="108"/>
      <c r="U32" s="108"/>
      <c r="V32" s="108"/>
      <c r="W32" s="108"/>
      <c r="X32" s="108"/>
      <c r="Y32" s="108"/>
      <c r="Z32" s="113"/>
      <c r="AA32" s="122"/>
      <c r="AB32" s="114"/>
      <c r="AC32" s="215"/>
      <c r="AD32" s="115"/>
      <c r="AE32" s="115"/>
      <c r="AF32" s="115"/>
      <c r="AG32" s="115"/>
      <c r="AH32" s="115"/>
    </row>
    <row r="33" spans="1:39" ht="26.25" thickBot="1" x14ac:dyDescent="0.3">
      <c r="B33" s="111">
        <v>10</v>
      </c>
      <c r="C33" s="112" t="s">
        <v>1758</v>
      </c>
      <c r="D33" s="112"/>
      <c r="E33" s="112"/>
      <c r="F33" s="112"/>
      <c r="G33" s="112"/>
      <c r="H33" s="112"/>
      <c r="I33" s="112"/>
      <c r="J33" s="112"/>
      <c r="K33" s="112"/>
      <c r="L33" s="112"/>
      <c r="M33" s="112"/>
      <c r="N33" s="112"/>
      <c r="O33" s="112"/>
      <c r="P33" s="112"/>
      <c r="Q33" s="112"/>
      <c r="R33" s="108"/>
      <c r="S33" s="108"/>
      <c r="T33" s="108"/>
      <c r="U33" s="108"/>
      <c r="V33" s="108"/>
      <c r="W33" s="108"/>
      <c r="X33" s="108"/>
      <c r="Y33" s="108"/>
      <c r="Z33" s="123"/>
      <c r="AA33" s="349"/>
      <c r="AB33" s="114"/>
      <c r="AC33" s="104" t="str">
        <f>IF(AA33="Oui","Elite","Espoir")</f>
        <v>Espoir</v>
      </c>
      <c r="AD33" s="115"/>
      <c r="AE33" s="365" t="str">
        <f>IF($AA33="oui","",IF($AA33="NON","","NON"))</f>
        <v>NON</v>
      </c>
      <c r="AF33" s="366" t="str">
        <f t="shared" si="2"/>
        <v>OUI</v>
      </c>
      <c r="AG33" s="367" t="str">
        <f t="shared" si="2"/>
        <v>OUI</v>
      </c>
      <c r="AH33" s="115"/>
      <c r="AJ33" s="106">
        <f t="shared" si="1"/>
        <v>1</v>
      </c>
    </row>
    <row r="34" spans="1:39" ht="5.0999999999999996" customHeight="1" thickBot="1" x14ac:dyDescent="0.3">
      <c r="B34" s="111"/>
      <c r="C34" s="116"/>
      <c r="D34" s="117"/>
      <c r="E34" s="117"/>
      <c r="F34" s="117"/>
      <c r="G34" s="117"/>
      <c r="H34" s="117"/>
      <c r="I34" s="117"/>
      <c r="J34" s="124"/>
      <c r="K34" s="117"/>
      <c r="L34" s="117"/>
      <c r="M34" s="117"/>
      <c r="N34" s="117"/>
      <c r="O34" s="124"/>
      <c r="P34" s="124"/>
      <c r="Q34" s="124"/>
      <c r="R34" s="125"/>
      <c r="S34" s="125"/>
      <c r="T34" s="125"/>
      <c r="U34" s="125"/>
      <c r="V34" s="125"/>
      <c r="W34" s="125"/>
      <c r="X34" s="125"/>
      <c r="Y34" s="125"/>
      <c r="Z34" s="123"/>
      <c r="AA34" s="126"/>
      <c r="AB34" s="114"/>
      <c r="AC34" s="214"/>
      <c r="AD34" s="115"/>
      <c r="AE34" s="115"/>
      <c r="AF34" s="115"/>
      <c r="AG34" s="115"/>
      <c r="AH34" s="115"/>
    </row>
    <row r="35" spans="1:39" ht="24.95" customHeight="1" thickBot="1" x14ac:dyDescent="0.3">
      <c r="B35" s="111">
        <v>11</v>
      </c>
      <c r="C35" s="112" t="s">
        <v>1650</v>
      </c>
      <c r="D35" s="112"/>
      <c r="E35" s="112"/>
      <c r="F35" s="112"/>
      <c r="G35" s="112"/>
      <c r="H35" s="112"/>
      <c r="I35" s="112"/>
      <c r="J35" s="112"/>
      <c r="K35" s="112"/>
      <c r="L35" s="112"/>
      <c r="M35" s="112"/>
      <c r="N35" s="112"/>
      <c r="O35" s="112"/>
      <c r="P35" s="112"/>
      <c r="Q35" s="112"/>
      <c r="R35" s="108"/>
      <c r="S35" s="108"/>
      <c r="T35" s="108"/>
      <c r="U35" s="108"/>
      <c r="V35" s="108"/>
      <c r="W35" s="108"/>
      <c r="X35" s="108"/>
      <c r="Y35" s="108"/>
      <c r="Z35" s="123"/>
      <c r="AA35" s="349"/>
      <c r="AB35" s="114"/>
      <c r="AC35" s="104" t="str">
        <f>IF(AA35="Oui","Elite","Non éligible")</f>
        <v>Non éligible</v>
      </c>
      <c r="AD35" s="115"/>
      <c r="AE35" s="365" t="str">
        <f>IF($AA35="non","OUI",IF($AA35="","OUI",""))</f>
        <v>OUI</v>
      </c>
      <c r="AF35" s="366" t="str">
        <f t="shared" si="2"/>
        <v>OUI</v>
      </c>
      <c r="AG35" s="367" t="str">
        <f t="shared" si="2"/>
        <v>OUI</v>
      </c>
      <c r="AH35" s="115"/>
      <c r="AJ35" s="106">
        <f t="shared" si="1"/>
        <v>0</v>
      </c>
    </row>
    <row r="36" spans="1:39" ht="5.0999999999999996" customHeight="1" thickBot="1" x14ac:dyDescent="0.3">
      <c r="B36" s="111"/>
      <c r="C36" s="116"/>
      <c r="D36" s="117"/>
      <c r="E36" s="117"/>
      <c r="F36" s="117"/>
      <c r="G36" s="117"/>
      <c r="H36" s="117"/>
      <c r="I36" s="117"/>
      <c r="J36" s="124"/>
      <c r="K36" s="117"/>
      <c r="L36" s="117"/>
      <c r="M36" s="117"/>
      <c r="N36" s="117"/>
      <c r="O36" s="124"/>
      <c r="P36" s="124"/>
      <c r="Q36" s="124"/>
      <c r="R36" s="125"/>
      <c r="S36" s="125"/>
      <c r="T36" s="125"/>
      <c r="U36" s="125"/>
      <c r="V36" s="125"/>
      <c r="W36" s="125"/>
      <c r="X36" s="125"/>
      <c r="Y36" s="125"/>
      <c r="Z36" s="123"/>
      <c r="AA36" s="127"/>
      <c r="AB36" s="114"/>
      <c r="AC36" s="215"/>
      <c r="AD36" s="115"/>
      <c r="AE36" s="115"/>
      <c r="AF36" s="115"/>
      <c r="AG36" s="115"/>
      <c r="AH36" s="115"/>
    </row>
    <row r="37" spans="1:39" ht="24.95" customHeight="1" thickBot="1" x14ac:dyDescent="0.3">
      <c r="B37" s="111">
        <v>12</v>
      </c>
      <c r="C37" s="112" t="s">
        <v>1799</v>
      </c>
      <c r="D37" s="112"/>
      <c r="E37" s="112"/>
      <c r="F37" s="112"/>
      <c r="G37" s="112"/>
      <c r="H37" s="112"/>
      <c r="I37" s="112"/>
      <c r="J37" s="112"/>
      <c r="K37" s="112"/>
      <c r="L37" s="112"/>
      <c r="M37" s="112"/>
      <c r="N37" s="112"/>
      <c r="O37" s="112"/>
      <c r="P37" s="112"/>
      <c r="Q37" s="112"/>
      <c r="R37" s="108"/>
      <c r="S37" s="108"/>
      <c r="T37" s="108"/>
      <c r="U37" s="108"/>
      <c r="V37" s="108"/>
      <c r="W37" s="108"/>
      <c r="X37" s="108"/>
      <c r="Y37" s="108"/>
      <c r="Z37" s="123"/>
      <c r="AA37" s="349"/>
      <c r="AB37" s="114"/>
      <c r="AC37" s="104" t="str">
        <f>IF(AA37="Oui","Elite","Espoir")</f>
        <v>Espoir</v>
      </c>
      <c r="AD37" s="115"/>
      <c r="AE37" s="365" t="str">
        <f>IF($AA37="oui","",IF($AA37="NON","","NON"))</f>
        <v>NON</v>
      </c>
      <c r="AF37" s="366" t="str">
        <f t="shared" si="2"/>
        <v>OUI</v>
      </c>
      <c r="AG37" s="367" t="str">
        <f t="shared" si="2"/>
        <v>OUI</v>
      </c>
      <c r="AH37" s="115"/>
      <c r="AJ37" s="106">
        <f t="shared" si="1"/>
        <v>1</v>
      </c>
    </row>
    <row r="38" spans="1:39" ht="5.0999999999999996" customHeight="1" thickBot="1" x14ac:dyDescent="0.3">
      <c r="B38" s="111"/>
      <c r="C38" s="116"/>
      <c r="D38" s="116"/>
      <c r="E38" s="116"/>
      <c r="F38" s="117"/>
      <c r="G38" s="116"/>
      <c r="H38" s="116"/>
      <c r="I38" s="116"/>
      <c r="J38" s="124"/>
      <c r="K38" s="117"/>
      <c r="L38" s="117"/>
      <c r="M38" s="117"/>
      <c r="N38" s="124"/>
      <c r="O38" s="124"/>
      <c r="P38" s="124"/>
      <c r="Q38" s="124"/>
      <c r="R38" s="128"/>
      <c r="S38" s="128"/>
      <c r="T38" s="128"/>
      <c r="U38" s="128"/>
      <c r="V38" s="128"/>
      <c r="W38" s="128"/>
      <c r="X38" s="128"/>
      <c r="Y38" s="128"/>
      <c r="Z38" s="98"/>
      <c r="AA38" s="118"/>
      <c r="AB38" s="114"/>
      <c r="AC38" s="168"/>
      <c r="AD38" s="115"/>
      <c r="AE38" s="115"/>
      <c r="AF38" s="115"/>
      <c r="AG38" s="115"/>
      <c r="AH38" s="115"/>
    </row>
    <row r="39" spans="1:39" ht="24.95" customHeight="1" thickBot="1" x14ac:dyDescent="0.3">
      <c r="B39" s="111">
        <v>13</v>
      </c>
      <c r="C39" s="112" t="s">
        <v>1651</v>
      </c>
      <c r="D39" s="112"/>
      <c r="E39" s="112"/>
      <c r="F39" s="112"/>
      <c r="G39" s="112"/>
      <c r="H39" s="112"/>
      <c r="I39" s="112"/>
      <c r="J39" s="112"/>
      <c r="K39" s="112"/>
      <c r="L39" s="112"/>
      <c r="M39" s="112"/>
      <c r="N39" s="112"/>
      <c r="O39" s="112"/>
      <c r="P39" s="112"/>
      <c r="Q39" s="112"/>
      <c r="R39" s="108"/>
      <c r="S39" s="108"/>
      <c r="T39" s="108"/>
      <c r="U39" s="108"/>
      <c r="V39" s="108"/>
      <c r="W39" s="108"/>
      <c r="X39" s="108"/>
      <c r="Y39" s="108"/>
      <c r="Z39" s="123"/>
      <c r="AA39" s="349"/>
      <c r="AB39" s="114"/>
      <c r="AC39" s="104" t="str">
        <f>IF(AA39="Oui","Elite","Non éligible")</f>
        <v>Non éligible</v>
      </c>
      <c r="AD39" s="115"/>
      <c r="AE39" s="365" t="str">
        <f>IF($AA39="non","OUI",IF($AA39="","OUI",""))</f>
        <v>OUI</v>
      </c>
      <c r="AF39" s="366" t="str">
        <f t="shared" si="2"/>
        <v>OUI</v>
      </c>
      <c r="AG39" s="367" t="str">
        <f t="shared" si="2"/>
        <v>OUI</v>
      </c>
      <c r="AH39" s="115"/>
      <c r="AJ39" s="106">
        <f t="shared" si="1"/>
        <v>0</v>
      </c>
    </row>
    <row r="40" spans="1:39" ht="5.0999999999999996" customHeight="1" thickBot="1" x14ac:dyDescent="0.3">
      <c r="B40" s="111"/>
      <c r="C40" s="116"/>
      <c r="D40" s="116"/>
      <c r="E40" s="116"/>
      <c r="F40" s="117"/>
      <c r="G40" s="116"/>
      <c r="H40" s="116"/>
      <c r="I40" s="116"/>
      <c r="J40" s="124"/>
      <c r="K40" s="117"/>
      <c r="L40" s="117"/>
      <c r="M40" s="117"/>
      <c r="N40" s="124"/>
      <c r="O40" s="124"/>
      <c r="P40" s="124"/>
      <c r="Q40" s="124"/>
      <c r="R40" s="128"/>
      <c r="S40" s="128"/>
      <c r="T40" s="128"/>
      <c r="U40" s="128"/>
      <c r="V40" s="128"/>
      <c r="W40" s="128"/>
      <c r="X40" s="128"/>
      <c r="Y40" s="128"/>
      <c r="Z40" s="98"/>
      <c r="AA40" s="118"/>
      <c r="AB40" s="114"/>
      <c r="AC40" s="168"/>
      <c r="AD40" s="115"/>
      <c r="AE40" s="115"/>
      <c r="AF40" s="115"/>
      <c r="AG40" s="115"/>
      <c r="AH40" s="115"/>
    </row>
    <row r="41" spans="1:39" ht="24.95" customHeight="1" thickBot="1" x14ac:dyDescent="0.3">
      <c r="B41" s="111">
        <v>14</v>
      </c>
      <c r="C41" s="116" t="s">
        <v>1652</v>
      </c>
      <c r="D41" s="116"/>
      <c r="E41" s="116"/>
      <c r="F41" s="117"/>
      <c r="G41" s="116"/>
      <c r="H41" s="116"/>
      <c r="I41" s="116"/>
      <c r="J41" s="124"/>
      <c r="K41" s="117"/>
      <c r="L41" s="117"/>
      <c r="M41" s="117"/>
      <c r="N41" s="124"/>
      <c r="O41" s="124"/>
      <c r="P41" s="124"/>
      <c r="Q41" s="124"/>
      <c r="R41" s="128"/>
      <c r="S41" s="128"/>
      <c r="T41" s="128"/>
      <c r="U41" s="128"/>
      <c r="V41" s="128"/>
      <c r="W41" s="128"/>
      <c r="X41" s="128"/>
      <c r="Y41" s="128"/>
      <c r="Z41" s="98"/>
      <c r="AA41" s="349"/>
      <c r="AB41" s="114"/>
      <c r="AC41" s="104" t="str">
        <f>IF(AA41="Oui","Elite","Non éligible")</f>
        <v>Non éligible</v>
      </c>
      <c r="AD41" s="115"/>
      <c r="AE41" s="365" t="str">
        <f>IF($AA41="non","OUI",IF($AA41="","OUI",""))</f>
        <v>OUI</v>
      </c>
      <c r="AF41" s="366" t="str">
        <f t="shared" si="2"/>
        <v>OUI</v>
      </c>
      <c r="AG41" s="367" t="str">
        <f t="shared" si="2"/>
        <v>OUI</v>
      </c>
      <c r="AH41" s="115"/>
      <c r="AJ41" s="106">
        <f t="shared" si="1"/>
        <v>0</v>
      </c>
    </row>
    <row r="42" spans="1:39" ht="5.0999999999999996" customHeight="1" thickBot="1" x14ac:dyDescent="0.3">
      <c r="B42" s="111"/>
      <c r="C42" s="116"/>
      <c r="D42" s="116"/>
      <c r="E42" s="116"/>
      <c r="F42" s="117"/>
      <c r="G42" s="116"/>
      <c r="H42" s="116"/>
      <c r="I42" s="116"/>
      <c r="J42" s="124"/>
      <c r="K42" s="117"/>
      <c r="L42" s="117"/>
      <c r="M42" s="117"/>
      <c r="N42" s="124"/>
      <c r="O42" s="124"/>
      <c r="P42" s="124"/>
      <c r="Q42" s="124"/>
      <c r="R42" s="128"/>
      <c r="S42" s="128"/>
      <c r="T42" s="128"/>
      <c r="U42" s="128"/>
      <c r="V42" s="128"/>
      <c r="W42" s="128"/>
      <c r="X42" s="128"/>
      <c r="Y42" s="128"/>
      <c r="Z42" s="98"/>
      <c r="AA42" s="118"/>
      <c r="AB42" s="114"/>
      <c r="AC42" s="168"/>
      <c r="AD42" s="115"/>
      <c r="AE42" s="115"/>
      <c r="AF42" s="115"/>
      <c r="AG42" s="115"/>
      <c r="AH42" s="115"/>
    </row>
    <row r="43" spans="1:39" ht="24.75" customHeight="1" thickBot="1" x14ac:dyDescent="0.3">
      <c r="B43" s="111">
        <v>15</v>
      </c>
      <c r="C43" s="112" t="s">
        <v>1800</v>
      </c>
      <c r="D43" s="112"/>
      <c r="E43" s="112"/>
      <c r="F43" s="112"/>
      <c r="G43" s="112"/>
      <c r="H43" s="112"/>
      <c r="I43" s="112"/>
      <c r="J43" s="112"/>
      <c r="K43" s="112"/>
      <c r="L43" s="112"/>
      <c r="M43" s="112"/>
      <c r="N43" s="112"/>
      <c r="O43" s="112"/>
      <c r="P43" s="112"/>
      <c r="Q43" s="112"/>
      <c r="R43" s="108"/>
      <c r="S43" s="108"/>
      <c r="T43" s="108"/>
      <c r="U43" s="108"/>
      <c r="V43" s="108"/>
      <c r="W43" s="108"/>
      <c r="X43" s="108"/>
      <c r="Y43" s="108"/>
      <c r="Z43" s="123"/>
      <c r="AA43" s="349"/>
      <c r="AB43" s="114"/>
      <c r="AC43" s="104" t="str">
        <f>IF(AA43="Oui","Elite",IF(AA43="Autodiagnostic","Excellence","Espoir"))</f>
        <v>Espoir</v>
      </c>
      <c r="AD43" s="115"/>
      <c r="AE43" s="365" t="str">
        <f>IF(AA43="oui","",IF(AA43="AUTODIAGNOSTIC","","NON"))</f>
        <v>NON</v>
      </c>
      <c r="AF43" s="368" t="str">
        <f>IF($AA43="non","AUTODIAGNOSTIC",IF($AA43="","AUTODIAGNOSTIC",IF(AA43="AUTODIAGNOSTIC","","")))</f>
        <v>AUTODIAGNOSTIC</v>
      </c>
      <c r="AG43" s="367" t="str">
        <f>IF($AA43="non","OUI",IF($AA43="","OUI",IF(AA43="AUTODIAGNOSTIC","OUI","")))</f>
        <v>OUI</v>
      </c>
      <c r="AH43" s="115"/>
      <c r="AJ43" s="106">
        <f t="shared" si="1"/>
        <v>1</v>
      </c>
    </row>
    <row r="44" spans="1:39" ht="5.0999999999999996" customHeight="1" thickBot="1" x14ac:dyDescent="0.3">
      <c r="B44" s="111"/>
      <c r="C44" s="116"/>
      <c r="D44" s="116"/>
      <c r="E44" s="116"/>
      <c r="F44" s="117"/>
      <c r="G44" s="116"/>
      <c r="H44" s="116"/>
      <c r="I44" s="116"/>
      <c r="J44" s="124"/>
      <c r="K44" s="117"/>
      <c r="L44" s="117"/>
      <c r="M44" s="117"/>
      <c r="N44" s="124"/>
      <c r="O44" s="124"/>
      <c r="P44" s="124"/>
      <c r="Q44" s="124"/>
      <c r="R44" s="128"/>
      <c r="S44" s="128"/>
      <c r="T44" s="128"/>
      <c r="U44" s="128"/>
      <c r="V44" s="128"/>
      <c r="W44" s="128"/>
      <c r="X44" s="128"/>
      <c r="Y44" s="128"/>
      <c r="Z44" s="98"/>
      <c r="AA44" s="118"/>
      <c r="AB44" s="114"/>
      <c r="AC44" s="168"/>
      <c r="AD44" s="115"/>
      <c r="AE44" s="115"/>
      <c r="AF44" s="115"/>
      <c r="AG44" s="115"/>
      <c r="AH44" s="115"/>
    </row>
    <row r="45" spans="1:39" s="137" customFormat="1" ht="24.95" customHeight="1" thickBot="1" x14ac:dyDescent="0.3">
      <c r="A45" s="129"/>
      <c r="B45" s="111">
        <v>16</v>
      </c>
      <c r="C45" s="112" t="s">
        <v>39</v>
      </c>
      <c r="D45" s="130"/>
      <c r="E45" s="130"/>
      <c r="F45" s="130"/>
      <c r="G45" s="130"/>
      <c r="H45" s="130"/>
      <c r="I45" s="130"/>
      <c r="J45" s="130"/>
      <c r="K45" s="130"/>
      <c r="L45" s="130"/>
      <c r="M45" s="130"/>
      <c r="N45" s="130"/>
      <c r="O45" s="130"/>
      <c r="P45" s="130"/>
      <c r="Q45" s="130"/>
      <c r="R45" s="131"/>
      <c r="S45" s="131"/>
      <c r="T45" s="131"/>
      <c r="U45" s="131"/>
      <c r="V45" s="131"/>
      <c r="W45" s="131"/>
      <c r="X45" s="131"/>
      <c r="Y45" s="131"/>
      <c r="Z45" s="132"/>
      <c r="AA45" s="349"/>
      <c r="AB45" s="133"/>
      <c r="AC45" s="104" t="str">
        <f>IF(AA45="Oui","Elite","Excellence")</f>
        <v>Excellence</v>
      </c>
      <c r="AD45" s="134"/>
      <c r="AE45" s="365" t="str">
        <f>IF($AA45="oui","",IF($AA45="NON","","NON"))</f>
        <v>NON</v>
      </c>
      <c r="AF45" s="366" t="str">
        <f t="shared" si="2"/>
        <v>OUI</v>
      </c>
      <c r="AG45" s="367" t="str">
        <f t="shared" si="2"/>
        <v>OUI</v>
      </c>
      <c r="AH45" s="134"/>
      <c r="AI45" s="135"/>
      <c r="AJ45" s="106">
        <f t="shared" si="1"/>
        <v>2</v>
      </c>
      <c r="AK45" s="136"/>
      <c r="AL45" s="136"/>
      <c r="AM45" s="136"/>
    </row>
    <row r="46" spans="1:39" ht="5.0999999999999996" customHeight="1" thickBot="1" x14ac:dyDescent="0.3">
      <c r="B46" s="111"/>
      <c r="C46" s="247"/>
      <c r="D46" s="247"/>
      <c r="E46" s="247"/>
      <c r="F46" s="117"/>
      <c r="G46" s="247"/>
      <c r="H46" s="247"/>
      <c r="I46" s="247"/>
      <c r="J46" s="124"/>
      <c r="K46" s="117"/>
      <c r="L46" s="117"/>
      <c r="M46" s="117"/>
      <c r="N46" s="124"/>
      <c r="O46" s="124"/>
      <c r="P46" s="124"/>
      <c r="Q46" s="124"/>
      <c r="R46" s="128"/>
      <c r="S46" s="128"/>
      <c r="T46" s="128"/>
      <c r="U46" s="128"/>
      <c r="V46" s="128"/>
      <c r="W46" s="128"/>
      <c r="X46" s="128"/>
      <c r="Y46" s="128"/>
      <c r="Z46" s="98"/>
      <c r="AA46" s="118"/>
      <c r="AB46" s="114"/>
      <c r="AC46" s="168"/>
      <c r="AD46" s="115"/>
      <c r="AE46" s="115"/>
      <c r="AF46" s="115"/>
      <c r="AG46" s="115"/>
      <c r="AH46" s="115"/>
    </row>
    <row r="47" spans="1:39" s="137" customFormat="1" ht="24.75" customHeight="1" thickBot="1" x14ac:dyDescent="0.3">
      <c r="A47" s="129"/>
      <c r="B47" s="111">
        <v>17</v>
      </c>
      <c r="C47" s="112" t="s">
        <v>1675</v>
      </c>
      <c r="D47" s="130"/>
      <c r="E47" s="130"/>
      <c r="F47" s="130"/>
      <c r="G47" s="130"/>
      <c r="H47" s="130"/>
      <c r="I47" s="130"/>
      <c r="J47" s="130"/>
      <c r="K47" s="130"/>
      <c r="L47" s="130"/>
      <c r="M47" s="130"/>
      <c r="N47" s="130"/>
      <c r="O47" s="130"/>
      <c r="P47" s="130"/>
      <c r="Q47" s="130"/>
      <c r="R47" s="131"/>
      <c r="S47" s="131"/>
      <c r="T47" s="131"/>
      <c r="U47" s="131"/>
      <c r="V47" s="131"/>
      <c r="W47" s="131"/>
      <c r="X47" s="131"/>
      <c r="Y47" s="131"/>
      <c r="Z47" s="132"/>
      <c r="AA47" s="349"/>
      <c r="AB47" s="133"/>
      <c r="AC47" s="246" t="str">
        <f>IF(AA47="Oui","Elite","Excellence")</f>
        <v>Excellence</v>
      </c>
      <c r="AD47" s="134"/>
      <c r="AE47" s="365" t="str">
        <f>IF($AA47="oui","",IF($AA47="NON","","NON"))</f>
        <v>NON</v>
      </c>
      <c r="AF47" s="366" t="str">
        <f>IF($AA47="oui","",IF($AA47="NON","","NON"))</f>
        <v>NON</v>
      </c>
      <c r="AG47" s="367" t="str">
        <f t="shared" si="2"/>
        <v>OUI</v>
      </c>
      <c r="AH47" s="134"/>
      <c r="AI47" s="135"/>
      <c r="AJ47" s="106">
        <f t="shared" ref="AJ47" si="3">IF(AC47="Elite",3,IF(AC47="Excellence",2,IF(AC47="Espoir",1,0)))</f>
        <v>2</v>
      </c>
      <c r="AK47" s="136"/>
      <c r="AL47" s="136"/>
      <c r="AM47" s="136"/>
    </row>
    <row r="48" spans="1:39" s="137" customFormat="1" ht="5.25" customHeight="1" x14ac:dyDescent="0.25">
      <c r="A48" s="129"/>
      <c r="B48" s="138"/>
      <c r="C48" s="139"/>
      <c r="D48" s="140"/>
      <c r="E48" s="141"/>
      <c r="F48" s="132"/>
      <c r="G48" s="140"/>
      <c r="H48" s="140"/>
      <c r="I48" s="140"/>
      <c r="J48" s="132"/>
      <c r="K48" s="132"/>
      <c r="L48" s="132"/>
      <c r="M48" s="132"/>
      <c r="N48" s="132"/>
      <c r="O48" s="132"/>
      <c r="P48" s="132"/>
      <c r="Q48" s="132"/>
      <c r="R48" s="132"/>
      <c r="S48" s="132"/>
      <c r="T48" s="132"/>
      <c r="U48" s="132"/>
      <c r="V48" s="132"/>
      <c r="W48" s="132"/>
      <c r="X48" s="132"/>
      <c r="Y48" s="132"/>
      <c r="Z48" s="132"/>
      <c r="AA48" s="142"/>
      <c r="AB48" s="133"/>
      <c r="AC48" s="143"/>
      <c r="AD48" s="134"/>
      <c r="AE48" s="134"/>
      <c r="AF48" s="134"/>
      <c r="AG48" s="134"/>
      <c r="AH48" s="134"/>
      <c r="AI48" s="135"/>
      <c r="AJ48" s="106"/>
      <c r="AK48" s="136"/>
      <c r="AL48" s="136"/>
      <c r="AM48" s="136"/>
    </row>
    <row r="49" spans="1:41" ht="24.95" customHeight="1" x14ac:dyDescent="0.25">
      <c r="B49" s="232" t="s">
        <v>25</v>
      </c>
      <c r="C49" s="233"/>
      <c r="D49" s="233"/>
      <c r="E49" s="144"/>
      <c r="F49" s="144"/>
      <c r="G49" s="144"/>
      <c r="H49" s="144"/>
      <c r="I49" s="144"/>
      <c r="J49" s="144"/>
      <c r="K49" s="144"/>
      <c r="L49" s="144"/>
      <c r="M49" s="144"/>
      <c r="N49" s="145"/>
      <c r="O49" s="146"/>
      <c r="P49" s="146"/>
      <c r="Q49" s="147"/>
      <c r="R49" s="147"/>
      <c r="S49" s="147"/>
      <c r="T49" s="147"/>
      <c r="U49" s="147"/>
      <c r="V49" s="147"/>
      <c r="W49" s="147"/>
      <c r="X49" s="147"/>
      <c r="Y49" s="147"/>
      <c r="Z49" s="147"/>
      <c r="AA49" s="148" t="s">
        <v>1488</v>
      </c>
      <c r="AB49" s="149"/>
      <c r="AC49" s="150" t="s">
        <v>1489</v>
      </c>
      <c r="AD49" s="77"/>
      <c r="AE49" s="370" t="s">
        <v>3</v>
      </c>
      <c r="AF49" s="389" t="s">
        <v>1762</v>
      </c>
      <c r="AG49" s="370" t="s">
        <v>5</v>
      </c>
      <c r="AH49" s="77"/>
      <c r="AI49" s="151"/>
      <c r="AJ49" s="106">
        <f>MIN(AJ51:AJ67)</f>
        <v>0</v>
      </c>
      <c r="AK49" s="151"/>
      <c r="AL49" s="151"/>
      <c r="AM49" s="151"/>
      <c r="AN49" s="151"/>
      <c r="AO49" s="152"/>
    </row>
    <row r="50" spans="1:41" ht="4.5" customHeight="1" thickBot="1" x14ac:dyDescent="0.3">
      <c r="B50" s="153"/>
      <c r="C50" s="113"/>
      <c r="D50" s="154"/>
      <c r="E50" s="155"/>
      <c r="F50" s="123"/>
      <c r="G50" s="154"/>
      <c r="H50" s="154"/>
      <c r="I50" s="154"/>
      <c r="J50" s="123"/>
      <c r="K50" s="156"/>
      <c r="L50" s="156"/>
      <c r="M50" s="156"/>
      <c r="N50" s="123"/>
      <c r="O50" s="123"/>
      <c r="P50" s="123"/>
      <c r="Q50" s="123"/>
      <c r="R50" s="123"/>
      <c r="S50" s="123"/>
      <c r="T50" s="123"/>
      <c r="U50" s="123"/>
      <c r="V50" s="123"/>
      <c r="W50" s="123"/>
      <c r="X50" s="123"/>
      <c r="Y50" s="123"/>
      <c r="Z50" s="123"/>
      <c r="AA50" s="157"/>
      <c r="AB50" s="158"/>
      <c r="AC50" s="159"/>
      <c r="AD50" s="115"/>
      <c r="AE50" s="359">
        <v>1</v>
      </c>
      <c r="AF50" s="359">
        <v>2</v>
      </c>
      <c r="AG50" s="359">
        <v>3</v>
      </c>
      <c r="AH50" s="115"/>
      <c r="AI50" s="160"/>
      <c r="AK50" s="161"/>
      <c r="AL50" s="161"/>
      <c r="AM50" s="161"/>
      <c r="AN50" s="152"/>
      <c r="AO50" s="152"/>
    </row>
    <row r="51" spans="1:41" ht="24.95" customHeight="1" thickBot="1" x14ac:dyDescent="0.3">
      <c r="B51" s="231">
        <v>1</v>
      </c>
      <c r="C51" s="112" t="s">
        <v>1801</v>
      </c>
      <c r="D51" s="112"/>
      <c r="E51" s="112"/>
      <c r="F51" s="112"/>
      <c r="G51" s="112"/>
      <c r="H51" s="112"/>
      <c r="I51" s="112"/>
      <c r="J51" s="112"/>
      <c r="K51" s="112"/>
      <c r="L51" s="112"/>
      <c r="M51" s="112"/>
      <c r="N51" s="112"/>
      <c r="O51" s="112"/>
      <c r="P51" s="112"/>
      <c r="Q51" s="112"/>
      <c r="R51" s="116"/>
      <c r="S51" s="116"/>
      <c r="T51" s="116"/>
      <c r="U51" s="116"/>
      <c r="V51" s="116"/>
      <c r="W51" s="240"/>
      <c r="X51" s="240"/>
      <c r="Y51" s="240"/>
      <c r="Z51" s="124"/>
      <c r="AA51" s="350"/>
      <c r="AB51" s="158" t="e">
        <f>IF(AA51=1,25,SI)</f>
        <v>#NAME?</v>
      </c>
      <c r="AC51" s="216" t="str">
        <f>IF(AA51&gt;=3,"Elite",IF(AA51&gt;=2,"Excellence",IF(AA51&gt;=1,"Espoir","Non éligible")))</f>
        <v>Non éligible</v>
      </c>
      <c r="AD51" s="359">
        <f>AA51</f>
        <v>0</v>
      </c>
      <c r="AE51" s="372">
        <f>IF($AA51&lt;AE50,AE50,0)</f>
        <v>1</v>
      </c>
      <c r="AF51" s="373">
        <f>IF($AA51&lt;AF50,AF50-$AD51,0)</f>
        <v>2</v>
      </c>
      <c r="AG51" s="374">
        <f>IF($AA51&lt;AG50,AG50-$AD51,0)</f>
        <v>3</v>
      </c>
      <c r="AH51" s="115"/>
      <c r="AI51" s="160"/>
      <c r="AJ51" s="106">
        <f t="shared" si="1"/>
        <v>0</v>
      </c>
      <c r="AK51" s="161"/>
      <c r="AL51" s="161"/>
      <c r="AM51" s="161"/>
      <c r="AN51" s="152"/>
      <c r="AO51" s="152"/>
    </row>
    <row r="52" spans="1:41" ht="4.5" customHeight="1" thickBot="1" x14ac:dyDescent="0.3">
      <c r="B52" s="231"/>
      <c r="C52" s="116"/>
      <c r="D52" s="117"/>
      <c r="E52" s="117"/>
      <c r="F52" s="124"/>
      <c r="G52" s="117"/>
      <c r="H52" s="117"/>
      <c r="I52" s="117"/>
      <c r="J52" s="124"/>
      <c r="K52" s="117"/>
      <c r="L52" s="117"/>
      <c r="M52" s="117"/>
      <c r="N52" s="124"/>
      <c r="O52" s="124"/>
      <c r="P52" s="124"/>
      <c r="Q52" s="124"/>
      <c r="R52" s="124"/>
      <c r="S52" s="124"/>
      <c r="T52" s="124"/>
      <c r="U52" s="124"/>
      <c r="V52" s="124"/>
      <c r="W52" s="124"/>
      <c r="X52" s="124"/>
      <c r="Y52" s="124"/>
      <c r="Z52" s="124"/>
      <c r="AA52" s="163"/>
      <c r="AB52" s="158"/>
      <c r="AC52" s="157"/>
      <c r="AD52" s="359"/>
      <c r="AE52" s="359">
        <v>1</v>
      </c>
      <c r="AF52" s="359">
        <v>2</v>
      </c>
      <c r="AG52" s="359">
        <v>3</v>
      </c>
      <c r="AH52" s="115"/>
      <c r="AI52" s="160"/>
      <c r="AK52" s="161"/>
      <c r="AL52" s="161"/>
      <c r="AM52" s="161"/>
      <c r="AN52" s="152"/>
      <c r="AO52" s="152"/>
    </row>
    <row r="53" spans="1:41" ht="24.95" customHeight="1" thickBot="1" x14ac:dyDescent="0.3">
      <c r="B53" s="231">
        <v>2</v>
      </c>
      <c r="C53" s="112" t="s">
        <v>1653</v>
      </c>
      <c r="D53" s="112"/>
      <c r="E53" s="112"/>
      <c r="F53" s="112"/>
      <c r="G53" s="112"/>
      <c r="H53" s="112"/>
      <c r="I53" s="112"/>
      <c r="J53" s="112"/>
      <c r="K53" s="112"/>
      <c r="L53" s="112"/>
      <c r="M53" s="112"/>
      <c r="N53" s="112"/>
      <c r="O53" s="112"/>
      <c r="P53" s="112"/>
      <c r="Q53" s="112"/>
      <c r="R53" s="116"/>
      <c r="S53" s="116"/>
      <c r="T53" s="116"/>
      <c r="U53" s="116"/>
      <c r="V53" s="116"/>
      <c r="W53" s="240"/>
      <c r="X53" s="240"/>
      <c r="Y53" s="240"/>
      <c r="Z53" s="124"/>
      <c r="AA53" s="350"/>
      <c r="AB53" s="158"/>
      <c r="AC53" s="216" t="str">
        <f>IF(AA53&gt;=3,"Elite",IF(AA53=2,"Excellence",IF(AA53=1,"Espoir","Non éligible")))</f>
        <v>Non éligible</v>
      </c>
      <c r="AD53" s="359">
        <f>AA53</f>
        <v>0</v>
      </c>
      <c r="AE53" s="372">
        <f>IF($AA53&lt;AE52,AE52,0)</f>
        <v>1</v>
      </c>
      <c r="AF53" s="373">
        <f>IF($AA53&lt;AF52,AF52-$AD53,0)</f>
        <v>2</v>
      </c>
      <c r="AG53" s="374">
        <f>IF($AA53&lt;AG52,AG52-$AD53,0)</f>
        <v>3</v>
      </c>
      <c r="AH53" s="115"/>
      <c r="AI53" s="160"/>
      <c r="AJ53" s="106">
        <f t="shared" si="1"/>
        <v>0</v>
      </c>
      <c r="AK53" s="161"/>
      <c r="AL53" s="161"/>
      <c r="AM53" s="161"/>
      <c r="AN53" s="152"/>
      <c r="AO53" s="152"/>
    </row>
    <row r="54" spans="1:41" ht="5.25" customHeight="1" thickBot="1" x14ac:dyDescent="0.3">
      <c r="B54" s="231"/>
      <c r="C54" s="116"/>
      <c r="D54" s="117"/>
      <c r="E54" s="117"/>
      <c r="F54" s="124"/>
      <c r="G54" s="117"/>
      <c r="H54" s="117"/>
      <c r="I54" s="117"/>
      <c r="J54" s="124"/>
      <c r="K54" s="117"/>
      <c r="L54" s="117"/>
      <c r="M54" s="117"/>
      <c r="N54" s="124"/>
      <c r="O54" s="124"/>
      <c r="P54" s="124"/>
      <c r="Q54" s="124"/>
      <c r="R54" s="124"/>
      <c r="S54" s="124"/>
      <c r="T54" s="124"/>
      <c r="U54" s="124"/>
      <c r="V54" s="124"/>
      <c r="W54" s="124"/>
      <c r="X54" s="124"/>
      <c r="Y54" s="124"/>
      <c r="Z54" s="124"/>
      <c r="AA54" s="163"/>
      <c r="AB54" s="158"/>
      <c r="AC54" s="217"/>
      <c r="AD54" s="359"/>
      <c r="AE54" s="115"/>
      <c r="AF54" s="115"/>
      <c r="AG54" s="115"/>
      <c r="AH54" s="115"/>
      <c r="AI54" s="160"/>
      <c r="AK54" s="161"/>
      <c r="AL54" s="161"/>
      <c r="AM54" s="161"/>
      <c r="AN54" s="152"/>
      <c r="AO54" s="152"/>
    </row>
    <row r="55" spans="1:41" s="137" customFormat="1" ht="24.95" customHeight="1" thickBot="1" x14ac:dyDescent="0.3">
      <c r="A55" s="129"/>
      <c r="B55" s="231">
        <v>3</v>
      </c>
      <c r="C55" s="112" t="s">
        <v>1633</v>
      </c>
      <c r="D55" s="130"/>
      <c r="E55" s="130"/>
      <c r="F55" s="130"/>
      <c r="G55" s="130"/>
      <c r="H55" s="130"/>
      <c r="I55" s="130"/>
      <c r="J55" s="130"/>
      <c r="K55" s="130"/>
      <c r="L55" s="130"/>
      <c r="M55" s="130"/>
      <c r="N55" s="130"/>
      <c r="O55" s="130"/>
      <c r="P55" s="130"/>
      <c r="Q55" s="130"/>
      <c r="R55" s="164"/>
      <c r="S55" s="164"/>
      <c r="T55" s="164"/>
      <c r="U55" s="164"/>
      <c r="V55" s="164"/>
      <c r="W55" s="164"/>
      <c r="X55" s="164"/>
      <c r="Y55" s="164"/>
      <c r="Z55" s="165"/>
      <c r="AA55" s="350"/>
      <c r="AB55" s="133"/>
      <c r="AC55" s="216" t="str">
        <f>IF(AA55="Oui","Elite","Espoir")</f>
        <v>Espoir</v>
      </c>
      <c r="AD55" s="371"/>
      <c r="AE55" s="372" t="str">
        <f>IF($AA55="oui","",IF($AA55="NON","","NON"))</f>
        <v>NON</v>
      </c>
      <c r="AF55" s="373" t="str">
        <f t="shared" ref="AF55:AG55" si="4">IF($AA55="non","OUI",IF($AA55="","OUI",""))</f>
        <v>OUI</v>
      </c>
      <c r="AG55" s="374" t="str">
        <f t="shared" si="4"/>
        <v>OUI</v>
      </c>
      <c r="AH55" s="134"/>
      <c r="AI55" s="135"/>
      <c r="AJ55" s="106">
        <f t="shared" si="1"/>
        <v>1</v>
      </c>
      <c r="AK55" s="136"/>
      <c r="AL55" s="136"/>
      <c r="AM55" s="136"/>
    </row>
    <row r="56" spans="1:41" s="137" customFormat="1" ht="5.25" customHeight="1" thickBot="1" x14ac:dyDescent="0.3">
      <c r="A56" s="129"/>
      <c r="B56" s="231"/>
      <c r="C56" s="116"/>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6"/>
      <c r="AB56" s="133"/>
      <c r="AC56" s="142"/>
      <c r="AD56" s="371"/>
      <c r="AE56" s="359"/>
      <c r="AF56" s="359">
        <v>2</v>
      </c>
      <c r="AG56" s="359">
        <v>3</v>
      </c>
      <c r="AH56" s="134"/>
      <c r="AI56" s="135"/>
      <c r="AJ56" s="106"/>
      <c r="AK56" s="136"/>
      <c r="AL56" s="136"/>
      <c r="AM56" s="136"/>
    </row>
    <row r="57" spans="1:41" s="137" customFormat="1" ht="24.95" customHeight="1" thickBot="1" x14ac:dyDescent="0.3">
      <c r="A57" s="129"/>
      <c r="B57" s="231">
        <v>4</v>
      </c>
      <c r="C57" s="112" t="s">
        <v>1538</v>
      </c>
      <c r="D57" s="130"/>
      <c r="E57" s="130"/>
      <c r="F57" s="130"/>
      <c r="G57" s="130"/>
      <c r="H57" s="130"/>
      <c r="I57" s="130"/>
      <c r="J57" s="130"/>
      <c r="K57" s="130"/>
      <c r="L57" s="130"/>
      <c r="M57" s="130"/>
      <c r="N57" s="130"/>
      <c r="O57" s="130"/>
      <c r="P57" s="130"/>
      <c r="Q57" s="130"/>
      <c r="R57" s="164"/>
      <c r="S57" s="164"/>
      <c r="T57" s="164"/>
      <c r="U57" s="164"/>
      <c r="V57" s="164"/>
      <c r="W57" s="164"/>
      <c r="X57" s="164"/>
      <c r="Y57" s="164"/>
      <c r="Z57" s="165"/>
      <c r="AA57" s="350"/>
      <c r="AB57" s="133"/>
      <c r="AC57" s="216" t="str">
        <f>IF(AA57="3 ou plus","Elite",IF(AA57=2,"Excellence","Espoir"))</f>
        <v>Espoir</v>
      </c>
      <c r="AD57" s="359">
        <f>AA57</f>
        <v>0</v>
      </c>
      <c r="AE57" s="372" t="str">
        <f>IF($AA57="","NON","")</f>
        <v>NON</v>
      </c>
      <c r="AF57" s="373">
        <f>IF($AA57&lt;AF56,AF56-$AD57,0)</f>
        <v>2</v>
      </c>
      <c r="AG57" s="374">
        <f>IF($AA57&lt;AG56,AG56-$AD57,0)</f>
        <v>3</v>
      </c>
      <c r="AH57" s="134"/>
      <c r="AI57" s="135"/>
      <c r="AJ57" s="106">
        <f t="shared" si="1"/>
        <v>1</v>
      </c>
      <c r="AK57" s="136"/>
      <c r="AL57" s="136"/>
      <c r="AM57" s="136"/>
    </row>
    <row r="58" spans="1:41" s="137" customFormat="1" ht="5.25" customHeight="1" thickBot="1" x14ac:dyDescent="0.3">
      <c r="A58" s="129"/>
      <c r="B58" s="231"/>
      <c r="C58" s="116"/>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6"/>
      <c r="AB58" s="133"/>
      <c r="AC58" s="142"/>
      <c r="AD58" s="134"/>
      <c r="AE58" s="115"/>
      <c r="AF58" s="115"/>
      <c r="AG58" s="115"/>
      <c r="AH58" s="134"/>
      <c r="AI58" s="135"/>
      <c r="AJ58" s="106"/>
      <c r="AK58" s="136"/>
      <c r="AL58" s="136"/>
      <c r="AM58" s="136"/>
    </row>
    <row r="59" spans="1:41" ht="24.95" customHeight="1" thickBot="1" x14ac:dyDescent="0.3">
      <c r="B59" s="231">
        <v>5</v>
      </c>
      <c r="C59" s="112" t="s">
        <v>32</v>
      </c>
      <c r="D59" s="112"/>
      <c r="E59" s="112"/>
      <c r="F59" s="112"/>
      <c r="G59" s="112"/>
      <c r="H59" s="112"/>
      <c r="I59" s="112"/>
      <c r="J59" s="112"/>
      <c r="K59" s="112"/>
      <c r="L59" s="112"/>
      <c r="M59" s="112"/>
      <c r="N59" s="112"/>
      <c r="O59" s="112"/>
      <c r="P59" s="112"/>
      <c r="Q59" s="112"/>
      <c r="R59" s="108"/>
      <c r="S59" s="108"/>
      <c r="T59" s="108"/>
      <c r="U59" s="108"/>
      <c r="V59" s="108"/>
      <c r="W59" s="108"/>
      <c r="X59" s="108"/>
      <c r="Y59" s="108"/>
      <c r="Z59" s="123"/>
      <c r="AA59" s="350"/>
      <c r="AB59" s="114"/>
      <c r="AC59" s="216" t="str">
        <f>IF(AA59="Oui","Elite","Espoir")</f>
        <v>Espoir</v>
      </c>
      <c r="AD59" s="115"/>
      <c r="AE59" s="372" t="str">
        <f>IF($AA59="oui","",IF($AA59="NON","","NON"))</f>
        <v>NON</v>
      </c>
      <c r="AF59" s="373" t="str">
        <f t="shared" ref="AF59:AG59" si="5">IF($AA59="non","OUI",IF($AA59="","OUI",""))</f>
        <v>OUI</v>
      </c>
      <c r="AG59" s="374" t="str">
        <f t="shared" si="5"/>
        <v>OUI</v>
      </c>
      <c r="AH59" s="115"/>
      <c r="AJ59" s="106">
        <f>IF(AC59="Elite",3,IF(AC59="Excellence",2,IF(AC59="Espoir",1,0)))</f>
        <v>1</v>
      </c>
    </row>
    <row r="60" spans="1:41" ht="3.95" customHeight="1" thickBot="1" x14ac:dyDescent="0.3">
      <c r="B60" s="231"/>
      <c r="C60" s="112"/>
      <c r="D60" s="112"/>
      <c r="E60" s="112"/>
      <c r="F60" s="112"/>
      <c r="G60" s="112"/>
      <c r="H60" s="112"/>
      <c r="I60" s="112"/>
      <c r="J60" s="112"/>
      <c r="K60" s="112"/>
      <c r="L60" s="112"/>
      <c r="M60" s="112"/>
      <c r="N60" s="112"/>
      <c r="O60" s="112"/>
      <c r="P60" s="112"/>
      <c r="Q60" s="112"/>
      <c r="R60" s="108"/>
      <c r="S60" s="108"/>
      <c r="T60" s="108"/>
      <c r="U60" s="108"/>
      <c r="V60" s="108"/>
      <c r="W60" s="108"/>
      <c r="X60" s="108"/>
      <c r="Y60" s="108"/>
      <c r="Z60" s="123"/>
      <c r="AA60" s="162"/>
      <c r="AB60" s="114"/>
      <c r="AC60" s="217"/>
      <c r="AD60" s="115"/>
      <c r="AE60" s="115"/>
      <c r="AF60" s="115"/>
      <c r="AG60" s="115"/>
      <c r="AH60" s="115"/>
    </row>
    <row r="61" spans="1:41" s="137" customFormat="1" ht="24.95" customHeight="1" thickBot="1" x14ac:dyDescent="0.35">
      <c r="A61" s="129"/>
      <c r="B61" s="231">
        <v>6</v>
      </c>
      <c r="C61" s="112" t="s">
        <v>1654</v>
      </c>
      <c r="D61" s="130"/>
      <c r="E61" s="130"/>
      <c r="F61" s="130"/>
      <c r="G61" s="130"/>
      <c r="H61" s="130"/>
      <c r="I61" s="130"/>
      <c r="J61" s="130"/>
      <c r="K61" s="130"/>
      <c r="L61" s="130"/>
      <c r="M61" s="130"/>
      <c r="N61" s="130"/>
      <c r="O61" s="130"/>
      <c r="P61" s="130"/>
      <c r="Q61" s="130"/>
      <c r="R61" s="164"/>
      <c r="S61" s="164"/>
      <c r="T61" s="164"/>
      <c r="U61" s="164"/>
      <c r="V61" s="164"/>
      <c r="W61" s="164"/>
      <c r="X61" s="164"/>
      <c r="Y61" s="164"/>
      <c r="Z61" s="165"/>
      <c r="AA61" s="350"/>
      <c r="AB61" s="133"/>
      <c r="AC61" s="216" t="str">
        <f>IF(AA61="Oui","Elite","Non éligible")</f>
        <v>Non éligible</v>
      </c>
      <c r="AD61" s="134"/>
      <c r="AE61" s="372" t="str">
        <f>IF($AA61="non","OUI",IF($AA61="","OUI",""))</f>
        <v>OUI</v>
      </c>
      <c r="AF61" s="373" t="str">
        <f t="shared" ref="AF61:AG61" si="6">IF($AA61="non","OUI",IF($AA61="","OUI",""))</f>
        <v>OUI</v>
      </c>
      <c r="AG61" s="374" t="str">
        <f t="shared" si="6"/>
        <v>OUI</v>
      </c>
      <c r="AH61" s="134"/>
      <c r="AI61" s="78"/>
      <c r="AJ61" s="106">
        <f t="shared" si="1"/>
        <v>0</v>
      </c>
      <c r="AK61" s="136"/>
      <c r="AL61" s="136"/>
      <c r="AM61" s="136"/>
    </row>
    <row r="62" spans="1:41" s="137" customFormat="1" ht="5.0999999999999996" customHeight="1" thickBot="1" x14ac:dyDescent="0.3">
      <c r="A62" s="129"/>
      <c r="B62" s="231"/>
      <c r="C62" s="112"/>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6"/>
      <c r="AB62" s="133"/>
      <c r="AC62" s="142"/>
      <c r="AD62" s="134"/>
      <c r="AE62" s="115"/>
      <c r="AF62" s="115"/>
      <c r="AG62" s="115"/>
      <c r="AH62" s="134"/>
      <c r="AI62" s="135"/>
      <c r="AJ62" s="106"/>
      <c r="AK62" s="136"/>
      <c r="AL62" s="136"/>
      <c r="AM62" s="136"/>
    </row>
    <row r="63" spans="1:41" s="137" customFormat="1" ht="24.95" customHeight="1" thickBot="1" x14ac:dyDescent="0.3">
      <c r="A63" s="129"/>
      <c r="B63" s="231">
        <v>7</v>
      </c>
      <c r="C63" s="112" t="s">
        <v>52</v>
      </c>
      <c r="D63" s="130"/>
      <c r="E63" s="130"/>
      <c r="F63" s="130"/>
      <c r="G63" s="130"/>
      <c r="H63" s="130"/>
      <c r="I63" s="130"/>
      <c r="J63" s="130"/>
      <c r="K63" s="130"/>
      <c r="L63" s="130"/>
      <c r="M63" s="130"/>
      <c r="N63" s="130"/>
      <c r="O63" s="130"/>
      <c r="P63" s="130"/>
      <c r="Q63" s="130"/>
      <c r="R63" s="164"/>
      <c r="S63" s="164"/>
      <c r="T63" s="164"/>
      <c r="U63" s="164"/>
      <c r="V63" s="164"/>
      <c r="W63" s="164"/>
      <c r="X63" s="164"/>
      <c r="Y63" s="164"/>
      <c r="Z63" s="165"/>
      <c r="AA63" s="350"/>
      <c r="AB63" s="133"/>
      <c r="AC63" s="216" t="str">
        <f>IF(AA63="Oui","Elite","Excellence")</f>
        <v>Excellence</v>
      </c>
      <c r="AD63" s="134"/>
      <c r="AE63" s="372" t="str">
        <f>IF($AA63="oui","",IF($AA63="NON","","NON"))</f>
        <v>NON</v>
      </c>
      <c r="AF63" s="373" t="str">
        <f>IF($AA63="oui","",IF($AA63="NON","","NON"))</f>
        <v>NON</v>
      </c>
      <c r="AG63" s="374" t="str">
        <f t="shared" ref="AG63" si="7">IF($AA63="non","OUI",IF($AA63="","OUI",""))</f>
        <v>OUI</v>
      </c>
      <c r="AH63" s="134"/>
      <c r="AI63" s="135"/>
      <c r="AJ63" s="106">
        <f t="shared" si="1"/>
        <v>2</v>
      </c>
      <c r="AK63" s="136"/>
      <c r="AL63" s="136"/>
      <c r="AM63" s="136"/>
    </row>
    <row r="64" spans="1:41" s="137" customFormat="1" ht="5.0999999999999996" customHeight="1" thickBot="1" x14ac:dyDescent="0.3">
      <c r="A64" s="129"/>
      <c r="B64" s="231"/>
      <c r="C64" s="112"/>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6"/>
      <c r="AB64" s="133"/>
      <c r="AC64" s="142"/>
      <c r="AD64" s="134"/>
      <c r="AE64" s="115"/>
      <c r="AF64" s="115"/>
      <c r="AG64" s="115"/>
      <c r="AH64" s="134"/>
      <c r="AI64" s="135"/>
      <c r="AJ64" s="106"/>
      <c r="AK64" s="136"/>
      <c r="AL64" s="136"/>
      <c r="AM64" s="136"/>
    </row>
    <row r="65" spans="1:41" s="137" customFormat="1" ht="24.95" customHeight="1" thickBot="1" x14ac:dyDescent="0.3">
      <c r="A65" s="129"/>
      <c r="B65" s="231">
        <v>8</v>
      </c>
      <c r="C65" s="224" t="s">
        <v>88</v>
      </c>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350"/>
      <c r="AB65" s="133"/>
      <c r="AC65" s="216" t="str">
        <f>IF(AA65="Oui","Elite","Espoir")</f>
        <v>Espoir</v>
      </c>
      <c r="AD65" s="134"/>
      <c r="AE65" s="372" t="str">
        <f>IF($AA65="oui","",IF($AA65="NON","","NON"))</f>
        <v>NON</v>
      </c>
      <c r="AF65" s="373" t="str">
        <f t="shared" ref="AF65:AG65" si="8">IF($AA65="non","OUI",IF($AA65="","OUI",""))</f>
        <v>OUI</v>
      </c>
      <c r="AG65" s="374" t="str">
        <f t="shared" si="8"/>
        <v>OUI</v>
      </c>
      <c r="AH65" s="134"/>
      <c r="AI65" s="135"/>
      <c r="AJ65" s="106">
        <f t="shared" si="1"/>
        <v>1</v>
      </c>
      <c r="AK65" s="136"/>
      <c r="AL65" s="136"/>
      <c r="AM65" s="136"/>
    </row>
    <row r="66" spans="1:41" s="137" customFormat="1" ht="5.0999999999999996" customHeight="1" thickBot="1" x14ac:dyDescent="0.3">
      <c r="A66" s="129"/>
      <c r="B66" s="231"/>
      <c r="C66" s="112"/>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6"/>
      <c r="AB66" s="133"/>
      <c r="AC66" s="142"/>
      <c r="AD66" s="134"/>
      <c r="AE66" s="115"/>
      <c r="AF66" s="115"/>
      <c r="AG66" s="115"/>
      <c r="AH66" s="134"/>
      <c r="AI66" s="135"/>
      <c r="AJ66" s="106"/>
      <c r="AK66" s="136"/>
      <c r="AL66" s="136"/>
      <c r="AM66" s="136"/>
    </row>
    <row r="67" spans="1:41" s="137" customFormat="1" ht="24.95" customHeight="1" thickBot="1" x14ac:dyDescent="0.3">
      <c r="A67" s="129"/>
      <c r="B67" s="231">
        <v>9</v>
      </c>
      <c r="C67" s="112" t="s">
        <v>1634</v>
      </c>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350"/>
      <c r="AB67" s="133"/>
      <c r="AC67" s="216" t="str">
        <f>IF(AA67="Oui","Elite","Excellence")</f>
        <v>Excellence</v>
      </c>
      <c r="AD67" s="134"/>
      <c r="AE67" s="372" t="str">
        <f>IF($AA67="oui","",IF($AA67="NON","","NON"))</f>
        <v>NON</v>
      </c>
      <c r="AF67" s="373" t="str">
        <f>IF($AA67="oui","",IF($AA67="NON","","NON"))</f>
        <v>NON</v>
      </c>
      <c r="AG67" s="374" t="str">
        <f t="shared" ref="AG67" si="9">IF($AA67="non","OUI",IF($AA67="","OUI",""))</f>
        <v>OUI</v>
      </c>
      <c r="AH67" s="134"/>
      <c r="AI67" s="135"/>
      <c r="AJ67" s="106">
        <f t="shared" si="1"/>
        <v>2</v>
      </c>
      <c r="AK67" s="136"/>
      <c r="AL67" s="136"/>
      <c r="AM67" s="136"/>
    </row>
    <row r="68" spans="1:41" ht="6" customHeight="1" x14ac:dyDescent="0.25">
      <c r="B68" s="138"/>
      <c r="C68" s="113"/>
      <c r="D68" s="167"/>
      <c r="E68" s="155"/>
      <c r="F68" s="123"/>
      <c r="G68" s="154"/>
      <c r="H68" s="154"/>
      <c r="I68" s="154"/>
      <c r="J68" s="123"/>
      <c r="K68" s="156"/>
      <c r="L68" s="156"/>
      <c r="M68" s="156"/>
      <c r="N68" s="123"/>
      <c r="O68" s="123"/>
      <c r="P68" s="123"/>
      <c r="Q68" s="123"/>
      <c r="R68" s="123"/>
      <c r="S68" s="123"/>
      <c r="T68" s="123"/>
      <c r="U68" s="123"/>
      <c r="V68" s="123"/>
      <c r="W68" s="123"/>
      <c r="X68" s="123"/>
      <c r="Y68" s="123"/>
      <c r="Z68" s="123"/>
      <c r="AA68" s="168"/>
      <c r="AB68" s="114"/>
      <c r="AC68" s="169"/>
      <c r="AD68" s="115"/>
      <c r="AE68" s="115"/>
      <c r="AF68" s="115"/>
      <c r="AG68" s="115"/>
      <c r="AH68" s="115"/>
      <c r="AI68" s="160"/>
      <c r="AK68" s="161"/>
      <c r="AL68" s="161"/>
      <c r="AM68" s="161"/>
      <c r="AN68" s="152"/>
      <c r="AO68" s="152"/>
    </row>
    <row r="69" spans="1:41" ht="24.95" customHeight="1" x14ac:dyDescent="0.25">
      <c r="B69" s="234" t="s">
        <v>26</v>
      </c>
      <c r="C69" s="235"/>
      <c r="D69" s="170"/>
      <c r="E69" s="170"/>
      <c r="F69" s="170"/>
      <c r="G69" s="170"/>
      <c r="H69" s="170"/>
      <c r="I69" s="170"/>
      <c r="J69" s="170"/>
      <c r="K69" s="170"/>
      <c r="L69" s="170"/>
      <c r="M69" s="170"/>
      <c r="N69" s="171"/>
      <c r="O69" s="172"/>
      <c r="P69" s="172"/>
      <c r="Q69" s="173"/>
      <c r="R69" s="173"/>
      <c r="S69" s="173"/>
      <c r="T69" s="173"/>
      <c r="U69" s="173"/>
      <c r="V69" s="173"/>
      <c r="W69" s="173"/>
      <c r="X69" s="173"/>
      <c r="Y69" s="173"/>
      <c r="Z69" s="173"/>
      <c r="AA69" s="174" t="s">
        <v>1488</v>
      </c>
      <c r="AB69" s="175"/>
      <c r="AC69" s="176" t="s">
        <v>1489</v>
      </c>
      <c r="AE69" s="375" t="s">
        <v>3</v>
      </c>
      <c r="AF69" s="388" t="s">
        <v>1762</v>
      </c>
      <c r="AG69" s="375" t="s">
        <v>5</v>
      </c>
      <c r="AJ69" s="106">
        <f>MIN(AJ71:AJ75)</f>
        <v>0</v>
      </c>
    </row>
    <row r="70" spans="1:41" ht="6" customHeight="1" thickBot="1" x14ac:dyDescent="0.3">
      <c r="B70" s="177"/>
      <c r="C70" s="98"/>
      <c r="D70" s="98"/>
      <c r="E70" s="98"/>
      <c r="F70" s="98"/>
      <c r="G70" s="98"/>
      <c r="H70" s="98"/>
      <c r="I70" s="98"/>
      <c r="J70" s="98"/>
      <c r="K70" s="98"/>
      <c r="L70" s="98"/>
      <c r="M70" s="98"/>
      <c r="N70" s="98"/>
      <c r="O70" s="98"/>
      <c r="P70" s="98"/>
      <c r="Q70" s="98"/>
      <c r="R70" s="98"/>
      <c r="S70" s="98"/>
      <c r="T70" s="98"/>
      <c r="U70" s="98"/>
      <c r="V70" s="98"/>
      <c r="W70" s="98"/>
      <c r="X70" s="98"/>
      <c r="Y70" s="98"/>
      <c r="Z70" s="98"/>
      <c r="AA70" s="157"/>
      <c r="AB70" s="158"/>
      <c r="AC70" s="159"/>
    </row>
    <row r="71" spans="1:41" ht="24.95" customHeight="1" thickBot="1" x14ac:dyDescent="0.3">
      <c r="B71" s="229">
        <v>1</v>
      </c>
      <c r="C71" s="494" t="s">
        <v>1655</v>
      </c>
      <c r="D71" s="494"/>
      <c r="E71" s="494"/>
      <c r="F71" s="494"/>
      <c r="G71" s="494"/>
      <c r="H71" s="494"/>
      <c r="I71" s="494"/>
      <c r="J71" s="494"/>
      <c r="K71" s="494"/>
      <c r="L71" s="494"/>
      <c r="M71" s="494"/>
      <c r="N71" s="494"/>
      <c r="O71" s="494"/>
      <c r="P71" s="494"/>
      <c r="Q71" s="494"/>
      <c r="R71" s="108"/>
      <c r="S71" s="108"/>
      <c r="T71" s="108"/>
      <c r="U71" s="108"/>
      <c r="V71" s="108"/>
      <c r="W71" s="108"/>
      <c r="X71" s="108"/>
      <c r="Y71" s="108"/>
      <c r="Z71" s="123"/>
      <c r="AA71" s="351"/>
      <c r="AB71" s="158"/>
      <c r="AC71" s="218" t="str">
        <f>IF(AA71="Oui","Elite","Non éligible")</f>
        <v>Non éligible</v>
      </c>
      <c r="AD71" s="115"/>
      <c r="AE71" s="376" t="str">
        <f>IF($AA71="non","OUI",IF($AA71="","OUI",""))</f>
        <v>OUI</v>
      </c>
      <c r="AF71" s="377" t="str">
        <f t="shared" ref="AF71:AG71" si="10">IF($AA71="non","OUI",IF($AA71="","OUI",""))</f>
        <v>OUI</v>
      </c>
      <c r="AG71" s="378" t="str">
        <f t="shared" si="10"/>
        <v>OUI</v>
      </c>
      <c r="AH71" s="115"/>
      <c r="AI71" s="160"/>
      <c r="AJ71" s="106">
        <f t="shared" si="1"/>
        <v>0</v>
      </c>
      <c r="AK71" s="161"/>
      <c r="AL71" s="161"/>
      <c r="AM71" s="161"/>
      <c r="AN71" s="152"/>
      <c r="AO71" s="152"/>
    </row>
    <row r="72" spans="1:41" ht="4.5" customHeight="1" thickBot="1" x14ac:dyDescent="0.3">
      <c r="B72" s="230"/>
      <c r="C72" s="112"/>
      <c r="D72" s="178"/>
      <c r="E72" s="112"/>
      <c r="F72" s="179"/>
      <c r="G72" s="112"/>
      <c r="H72" s="112"/>
      <c r="I72" s="112"/>
      <c r="J72" s="112"/>
      <c r="K72" s="178"/>
      <c r="L72" s="178"/>
      <c r="M72" s="178"/>
      <c r="N72" s="178"/>
      <c r="O72" s="179"/>
      <c r="P72" s="179"/>
      <c r="Q72" s="179"/>
      <c r="R72" s="123"/>
      <c r="S72" s="123"/>
      <c r="T72" s="123"/>
      <c r="U72" s="123"/>
      <c r="V72" s="123"/>
      <c r="W72" s="123"/>
      <c r="X72" s="123"/>
      <c r="Y72" s="123"/>
      <c r="Z72" s="123"/>
      <c r="AA72" s="163"/>
      <c r="AB72" s="158"/>
      <c r="AC72" s="157"/>
    </row>
    <row r="73" spans="1:41" ht="24.95" customHeight="1" thickBot="1" x14ac:dyDescent="0.3">
      <c r="B73" s="229">
        <v>2</v>
      </c>
      <c r="C73" s="494" t="s">
        <v>1656</v>
      </c>
      <c r="D73" s="494"/>
      <c r="E73" s="494"/>
      <c r="F73" s="494"/>
      <c r="G73" s="494"/>
      <c r="H73" s="494"/>
      <c r="I73" s="494"/>
      <c r="J73" s="494"/>
      <c r="K73" s="494"/>
      <c r="L73" s="494"/>
      <c r="M73" s="494"/>
      <c r="N73" s="494"/>
      <c r="O73" s="494"/>
      <c r="P73" s="494"/>
      <c r="Q73" s="494"/>
      <c r="R73" s="494"/>
      <c r="S73" s="494"/>
      <c r="T73" s="494"/>
      <c r="U73" s="494"/>
      <c r="V73" s="494"/>
      <c r="W73" s="240"/>
      <c r="X73" s="240"/>
      <c r="Y73" s="240"/>
      <c r="Z73" s="123"/>
      <c r="AA73" s="351"/>
      <c r="AB73" s="158"/>
      <c r="AC73" s="218" t="str">
        <f>IF(AA73="Oui","Elite","Non éligible")</f>
        <v>Non éligible</v>
      </c>
      <c r="AD73" s="115"/>
      <c r="AE73" s="376" t="str">
        <f>IF($AA73="non","OUI",IF($AA73="","OUI",""))</f>
        <v>OUI</v>
      </c>
      <c r="AF73" s="377" t="str">
        <f t="shared" ref="AF73:AG73" si="11">IF($AA73="non","OUI",IF($AA73="","OUI",""))</f>
        <v>OUI</v>
      </c>
      <c r="AG73" s="378" t="str">
        <f t="shared" si="11"/>
        <v>OUI</v>
      </c>
      <c r="AH73" s="115"/>
      <c r="AI73" s="160"/>
      <c r="AJ73" s="106">
        <f t="shared" si="1"/>
        <v>0</v>
      </c>
      <c r="AK73" s="161"/>
      <c r="AL73" s="161"/>
      <c r="AM73" s="161"/>
      <c r="AN73" s="152"/>
      <c r="AO73" s="152"/>
    </row>
    <row r="74" spans="1:41" ht="5.25" customHeight="1" thickBot="1" x14ac:dyDescent="0.3">
      <c r="B74" s="229"/>
      <c r="C74" s="116"/>
      <c r="D74" s="116"/>
      <c r="E74" s="116"/>
      <c r="F74" s="116"/>
      <c r="G74" s="116"/>
      <c r="H74" s="116"/>
      <c r="I74" s="116"/>
      <c r="J74" s="116"/>
      <c r="K74" s="116"/>
      <c r="L74" s="116"/>
      <c r="M74" s="116"/>
      <c r="N74" s="116"/>
      <c r="O74" s="116"/>
      <c r="P74" s="116"/>
      <c r="Q74" s="116"/>
      <c r="R74" s="108"/>
      <c r="S74" s="108"/>
      <c r="T74" s="108"/>
      <c r="U74" s="108"/>
      <c r="V74" s="108"/>
      <c r="W74" s="108"/>
      <c r="X74" s="108"/>
      <c r="Y74" s="108"/>
      <c r="Z74" s="123"/>
      <c r="AA74" s="122"/>
      <c r="AB74" s="158"/>
      <c r="AC74" s="157"/>
      <c r="AD74" s="115"/>
      <c r="AE74" s="115"/>
      <c r="AF74" s="115"/>
      <c r="AG74" s="115"/>
      <c r="AH74" s="115"/>
      <c r="AI74" s="160"/>
      <c r="AK74" s="161"/>
      <c r="AL74" s="161"/>
      <c r="AM74" s="161"/>
      <c r="AN74" s="152"/>
      <c r="AO74" s="152"/>
    </row>
    <row r="75" spans="1:41" ht="24.95" customHeight="1" thickBot="1" x14ac:dyDescent="0.3">
      <c r="B75" s="229">
        <v>3</v>
      </c>
      <c r="C75" s="116" t="s">
        <v>1802</v>
      </c>
      <c r="D75" s="116"/>
      <c r="E75" s="116"/>
      <c r="F75" s="116"/>
      <c r="G75" s="116"/>
      <c r="H75" s="116"/>
      <c r="I75" s="116"/>
      <c r="J75" s="116"/>
      <c r="K75" s="116"/>
      <c r="L75" s="116"/>
      <c r="M75" s="116"/>
      <c r="N75" s="116"/>
      <c r="O75" s="116"/>
      <c r="P75" s="116"/>
      <c r="Q75" s="116"/>
      <c r="R75" s="108"/>
      <c r="S75" s="108"/>
      <c r="T75" s="108"/>
      <c r="U75" s="108"/>
      <c r="V75" s="108"/>
      <c r="W75" s="108"/>
      <c r="X75" s="108"/>
      <c r="Y75" s="108"/>
      <c r="Z75" s="123"/>
      <c r="AA75" s="351"/>
      <c r="AB75" s="158"/>
      <c r="AC75" s="218" t="str">
        <f>IF(AA75="Non","Elite","Non éligible")</f>
        <v>Non éligible</v>
      </c>
      <c r="AD75" s="115"/>
      <c r="AE75" s="376" t="str">
        <f>IF($AA75="OUI","NON",IF($AA75="","NON",""))</f>
        <v>NON</v>
      </c>
      <c r="AF75" s="377" t="str">
        <f t="shared" ref="AF75:AG75" si="12">IF($AA75="OUI","NON",IF($AA75="","NON",""))</f>
        <v>NON</v>
      </c>
      <c r="AG75" s="377" t="str">
        <f t="shared" si="12"/>
        <v>NON</v>
      </c>
      <c r="AH75" s="115"/>
      <c r="AI75" s="160"/>
      <c r="AJ75" s="106">
        <f t="shared" si="1"/>
        <v>0</v>
      </c>
      <c r="AK75" s="161"/>
      <c r="AL75" s="161"/>
      <c r="AM75" s="161"/>
      <c r="AN75" s="152"/>
      <c r="AO75" s="152"/>
    </row>
    <row r="76" spans="1:41" ht="6.75" customHeight="1" x14ac:dyDescent="0.25">
      <c r="B76" s="180"/>
      <c r="C76" s="113"/>
      <c r="D76" s="154"/>
      <c r="E76" s="113"/>
      <c r="F76" s="123"/>
      <c r="G76" s="113"/>
      <c r="H76" s="113"/>
      <c r="I76" s="113"/>
      <c r="J76" s="113"/>
      <c r="K76" s="156"/>
      <c r="L76" s="156"/>
      <c r="M76" s="156"/>
      <c r="N76" s="156"/>
      <c r="O76" s="123"/>
      <c r="P76" s="123"/>
      <c r="Q76" s="123"/>
      <c r="R76" s="123"/>
      <c r="S76" s="123"/>
      <c r="T76" s="123"/>
      <c r="U76" s="123"/>
      <c r="V76" s="123"/>
      <c r="W76" s="123"/>
      <c r="X76" s="123"/>
      <c r="Y76" s="123"/>
      <c r="Z76" s="123"/>
      <c r="AA76" s="181"/>
      <c r="AB76" s="158"/>
      <c r="AC76" s="182"/>
    </row>
    <row r="77" spans="1:41" ht="24.95" customHeight="1" x14ac:dyDescent="0.25">
      <c r="B77" s="183" t="s">
        <v>1636</v>
      </c>
      <c r="C77" s="183"/>
      <c r="D77" s="183"/>
      <c r="E77" s="183"/>
      <c r="F77" s="183"/>
      <c r="G77" s="183"/>
      <c r="H77" s="183"/>
      <c r="I77" s="183"/>
      <c r="J77" s="183"/>
      <c r="K77" s="183"/>
      <c r="L77" s="183"/>
      <c r="M77" s="183"/>
      <c r="N77" s="184"/>
      <c r="O77" s="185"/>
      <c r="P77" s="185"/>
      <c r="Q77" s="186"/>
      <c r="R77" s="186"/>
      <c r="S77" s="186"/>
      <c r="T77" s="186"/>
      <c r="U77" s="186"/>
      <c r="V77" s="186"/>
      <c r="W77" s="186"/>
      <c r="X77" s="186"/>
      <c r="Y77" s="186"/>
      <c r="Z77" s="186"/>
      <c r="AA77" s="187" t="s">
        <v>1488</v>
      </c>
      <c r="AB77" s="188"/>
      <c r="AC77" s="188" t="s">
        <v>1489</v>
      </c>
      <c r="AE77" s="379" t="s">
        <v>3</v>
      </c>
      <c r="AF77" s="387" t="s">
        <v>1762</v>
      </c>
      <c r="AG77" s="379" t="s">
        <v>5</v>
      </c>
      <c r="AJ77" s="106">
        <f>MIN(AJ79:AJ101)</f>
        <v>0</v>
      </c>
    </row>
    <row r="78" spans="1:41" ht="6.75" customHeight="1" thickBot="1" x14ac:dyDescent="0.3">
      <c r="B78" s="189"/>
      <c r="C78" s="113"/>
      <c r="D78" s="154"/>
      <c r="E78" s="113"/>
      <c r="F78" s="123"/>
      <c r="G78" s="113"/>
      <c r="H78" s="113"/>
      <c r="I78" s="113"/>
      <c r="J78" s="113"/>
      <c r="K78" s="156"/>
      <c r="L78" s="156"/>
      <c r="M78" s="156"/>
      <c r="N78" s="156"/>
      <c r="O78" s="123"/>
      <c r="P78" s="123"/>
      <c r="Q78" s="123"/>
      <c r="R78" s="123"/>
      <c r="S78" s="123"/>
      <c r="T78" s="123"/>
      <c r="U78" s="123"/>
      <c r="V78" s="123"/>
      <c r="W78" s="123"/>
      <c r="X78" s="123"/>
      <c r="Y78" s="123"/>
      <c r="Z78" s="123"/>
      <c r="AA78" s="181"/>
      <c r="AB78" s="158"/>
      <c r="AC78" s="182"/>
    </row>
    <row r="79" spans="1:41" ht="24.95" customHeight="1" thickBot="1" x14ac:dyDescent="0.3">
      <c r="B79" s="190">
        <v>1</v>
      </c>
      <c r="C79" s="484" t="s">
        <v>1539</v>
      </c>
      <c r="D79" s="484"/>
      <c r="E79" s="484"/>
      <c r="F79" s="484"/>
      <c r="G79" s="484"/>
      <c r="H79" s="484"/>
      <c r="I79" s="484"/>
      <c r="J79" s="484"/>
      <c r="K79" s="484"/>
      <c r="L79" s="484"/>
      <c r="M79" s="484"/>
      <c r="N79" s="484"/>
      <c r="O79" s="484"/>
      <c r="P79" s="484"/>
      <c r="Q79" s="484"/>
      <c r="R79" s="191"/>
      <c r="S79" s="191"/>
      <c r="T79" s="191"/>
      <c r="U79" s="191"/>
      <c r="V79" s="191"/>
      <c r="W79" s="191"/>
      <c r="X79" s="191"/>
      <c r="Y79" s="191"/>
      <c r="Z79" s="86"/>
      <c r="AA79" s="352"/>
      <c r="AB79" s="158"/>
      <c r="AC79" s="187" t="str">
        <f>IF(AA79="oui","Elite","Espoir")</f>
        <v>Espoir</v>
      </c>
      <c r="AE79" s="380" t="str">
        <f>IF($AA79="oui","",IF($AA79="NON","","NON"))</f>
        <v>NON</v>
      </c>
      <c r="AF79" s="381" t="str">
        <f t="shared" ref="AF79:AG79" si="13">IF($AA79="non","OUI",IF($AA79="","OUI",""))</f>
        <v>OUI</v>
      </c>
      <c r="AG79" s="382" t="str">
        <f t="shared" si="13"/>
        <v>OUI</v>
      </c>
      <c r="AJ79" s="106">
        <f t="shared" si="1"/>
        <v>1</v>
      </c>
    </row>
    <row r="80" spans="1:41" ht="6.75" customHeight="1" thickBot="1" x14ac:dyDescent="0.3">
      <c r="B80" s="190"/>
      <c r="C80" s="225"/>
      <c r="D80" s="226"/>
      <c r="E80" s="225"/>
      <c r="F80" s="227"/>
      <c r="G80" s="225"/>
      <c r="H80" s="225"/>
      <c r="I80" s="225"/>
      <c r="J80" s="225"/>
      <c r="K80" s="226"/>
      <c r="L80" s="226"/>
      <c r="M80" s="226"/>
      <c r="N80" s="226"/>
      <c r="O80" s="227"/>
      <c r="P80" s="227"/>
      <c r="Q80" s="227"/>
      <c r="R80" s="192"/>
      <c r="S80" s="192"/>
      <c r="T80" s="192"/>
      <c r="U80" s="192"/>
      <c r="V80" s="192"/>
      <c r="W80" s="192"/>
      <c r="X80" s="192"/>
      <c r="Y80" s="192"/>
      <c r="Z80" s="86"/>
      <c r="AA80" s="163"/>
      <c r="AB80" s="158"/>
      <c r="AC80" s="181"/>
    </row>
    <row r="81" spans="2:39" ht="25.5" customHeight="1" thickBot="1" x14ac:dyDescent="0.3">
      <c r="B81" s="190">
        <v>2</v>
      </c>
      <c r="C81" s="238" t="s">
        <v>1665</v>
      </c>
      <c r="D81" s="226"/>
      <c r="E81" s="238"/>
      <c r="F81" s="227"/>
      <c r="G81" s="238"/>
      <c r="H81" s="238"/>
      <c r="I81" s="238"/>
      <c r="J81" s="238"/>
      <c r="K81" s="226"/>
      <c r="L81" s="226"/>
      <c r="M81" s="226"/>
      <c r="N81" s="226"/>
      <c r="O81" s="227"/>
      <c r="P81" s="227"/>
      <c r="Q81" s="227"/>
      <c r="R81" s="192"/>
      <c r="S81" s="192"/>
      <c r="T81" s="192"/>
      <c r="U81" s="192"/>
      <c r="V81" s="192"/>
      <c r="W81" s="192"/>
      <c r="X81" s="192"/>
      <c r="Y81" s="192"/>
      <c r="Z81" s="86"/>
      <c r="AA81" s="352"/>
      <c r="AB81" s="239"/>
      <c r="AC81" s="187" t="str">
        <f>IF(AA81="oui","Elite","Non éligible")</f>
        <v>Non éligible</v>
      </c>
      <c r="AE81" s="380" t="str">
        <f>IF($AA81="non","OUI",IF($AA81="","OUI",""))</f>
        <v>OUI</v>
      </c>
      <c r="AF81" s="381" t="str">
        <f t="shared" ref="AF81:AG81" si="14">IF($AA81="non","OUI",IF($AA81="","OUI",""))</f>
        <v>OUI</v>
      </c>
      <c r="AG81" s="382" t="str">
        <f t="shared" si="14"/>
        <v>OUI</v>
      </c>
      <c r="AJ81" s="106">
        <f t="shared" si="1"/>
        <v>0</v>
      </c>
    </row>
    <row r="82" spans="2:39" ht="6.75" customHeight="1" thickBot="1" x14ac:dyDescent="0.3">
      <c r="B82" s="190"/>
      <c r="C82" s="238"/>
      <c r="D82" s="226"/>
      <c r="E82" s="238"/>
      <c r="F82" s="227"/>
      <c r="G82" s="238"/>
      <c r="H82" s="238"/>
      <c r="I82" s="238"/>
      <c r="J82" s="238"/>
      <c r="K82" s="226"/>
      <c r="L82" s="226"/>
      <c r="M82" s="226"/>
      <c r="N82" s="226"/>
      <c r="O82" s="227"/>
      <c r="P82" s="227"/>
      <c r="Q82" s="227"/>
      <c r="R82" s="192"/>
      <c r="S82" s="192"/>
      <c r="T82" s="192"/>
      <c r="U82" s="192"/>
      <c r="V82" s="192"/>
      <c r="W82" s="192"/>
      <c r="X82" s="192"/>
      <c r="Y82" s="192"/>
      <c r="Z82" s="86"/>
      <c r="AA82" s="163"/>
      <c r="AB82" s="239"/>
      <c r="AC82" s="181"/>
      <c r="AE82" s="211" t="s">
        <v>13</v>
      </c>
      <c r="AF82" s="211" t="s">
        <v>12</v>
      </c>
      <c r="AG82" s="211" t="s">
        <v>54</v>
      </c>
    </row>
    <row r="83" spans="2:39" ht="24.95" customHeight="1" thickBot="1" x14ac:dyDescent="0.3">
      <c r="B83" s="190">
        <v>3</v>
      </c>
      <c r="C83" s="484" t="s">
        <v>1657</v>
      </c>
      <c r="D83" s="484"/>
      <c r="E83" s="484"/>
      <c r="F83" s="484"/>
      <c r="G83" s="484"/>
      <c r="H83" s="484"/>
      <c r="I83" s="484"/>
      <c r="J83" s="484"/>
      <c r="K83" s="484"/>
      <c r="L83" s="484"/>
      <c r="M83" s="484"/>
      <c r="N83" s="484"/>
      <c r="O83" s="484"/>
      <c r="P83" s="484"/>
      <c r="Q83" s="484"/>
      <c r="R83" s="191"/>
      <c r="S83" s="191"/>
      <c r="T83" s="191"/>
      <c r="U83" s="191"/>
      <c r="V83" s="191"/>
      <c r="W83" s="191"/>
      <c r="X83" s="191"/>
      <c r="Y83" s="191"/>
      <c r="Z83" s="86"/>
      <c r="AA83" s="352"/>
      <c r="AB83" s="158"/>
      <c r="AC83" s="187" t="str">
        <f>IF(OR(AA83=AK87,AA83=AK86),"Elite",IF(AA83=AK85,"Excellence",IF(AA83=AK84,"Espoir","Non éligible")))</f>
        <v>Non éligible</v>
      </c>
      <c r="AE83" s="386" t="str">
        <f>IF($AA$83=AE82,"",IF($AA$83=AF82,"",IF($AA$83=AG82,"",IF(AA83="DES","",AE82))))</f>
        <v>Module Senior</v>
      </c>
      <c r="AF83" s="381" t="str">
        <f>IF($AA$83=AF82,"",IF($AA$83=AG82,"",IF($AA$83=AE82,AF82,IF(AA83="DES","",AF82))))</f>
        <v>CFF3</v>
      </c>
      <c r="AG83" s="382" t="str">
        <f>IF($AA$83=AG82,"",IF(AA83="DES","",AG82))</f>
        <v>BEF</v>
      </c>
      <c r="AJ83" s="106">
        <f t="shared" si="1"/>
        <v>0</v>
      </c>
      <c r="AK83" s="106" t="s">
        <v>53</v>
      </c>
      <c r="AL83" s="106" t="s">
        <v>1541</v>
      </c>
      <c r="AM83" s="106">
        <v>1</v>
      </c>
    </row>
    <row r="84" spans="2:39" ht="6" customHeight="1" thickBot="1" x14ac:dyDescent="0.55000000000000004">
      <c r="B84" s="190"/>
      <c r="C84" s="225"/>
      <c r="D84" s="225"/>
      <c r="E84" s="225"/>
      <c r="F84" s="225"/>
      <c r="G84" s="225"/>
      <c r="H84" s="225"/>
      <c r="I84" s="225"/>
      <c r="J84" s="225"/>
      <c r="K84" s="225"/>
      <c r="L84" s="225"/>
      <c r="M84" s="225"/>
      <c r="N84" s="225"/>
      <c r="O84" s="225"/>
      <c r="P84" s="225"/>
      <c r="Q84" s="225"/>
      <c r="R84" s="191"/>
      <c r="S84" s="191"/>
      <c r="T84" s="191"/>
      <c r="U84" s="191"/>
      <c r="V84" s="191"/>
      <c r="W84" s="191"/>
      <c r="X84" s="191"/>
      <c r="Y84" s="191"/>
      <c r="Z84" s="86"/>
      <c r="AA84" s="194"/>
      <c r="AB84" s="195"/>
      <c r="AC84" s="219"/>
      <c r="AE84"/>
      <c r="AF84" t="s">
        <v>13</v>
      </c>
      <c r="AG84" t="s">
        <v>12</v>
      </c>
      <c r="AK84" s="79" t="s">
        <v>13</v>
      </c>
      <c r="AL84" s="106" t="s">
        <v>35</v>
      </c>
      <c r="AM84" s="106">
        <v>2</v>
      </c>
    </row>
    <row r="85" spans="2:39" ht="24.95" customHeight="1" thickBot="1" x14ac:dyDescent="0.3">
      <c r="B85" s="190">
        <v>4</v>
      </c>
      <c r="C85" s="484" t="s">
        <v>44</v>
      </c>
      <c r="D85" s="484"/>
      <c r="E85" s="484"/>
      <c r="F85" s="484"/>
      <c r="G85" s="484"/>
      <c r="H85" s="484"/>
      <c r="I85" s="484"/>
      <c r="J85" s="484"/>
      <c r="K85" s="484"/>
      <c r="L85" s="484"/>
      <c r="M85" s="484"/>
      <c r="N85" s="484"/>
      <c r="O85" s="484"/>
      <c r="P85" s="484"/>
      <c r="Q85" s="484"/>
      <c r="R85" s="191"/>
      <c r="S85" s="191"/>
      <c r="T85" s="191"/>
      <c r="U85" s="191"/>
      <c r="V85" s="191"/>
      <c r="W85" s="191"/>
      <c r="X85" s="191"/>
      <c r="Y85" s="191"/>
      <c r="Z85" s="86"/>
      <c r="AA85" s="352"/>
      <c r="AB85" s="158"/>
      <c r="AC85" s="187" t="str">
        <f>IF(OR(AA85=AK87,AA85=AK86,AA85=AK85),"Elite",IF(AA85=AK84,"Excellence","Espoir"))</f>
        <v>Espoir</v>
      </c>
      <c r="AE85" s="380"/>
      <c r="AF85" s="383" t="str">
        <f>IF($AA$85=AF84,"",IF($AA$85=AG84,"",IF(AA85="DES","",IF(AA85="BEF","",AF84))))</f>
        <v>Module Senior</v>
      </c>
      <c r="AG85" s="382" t="str">
        <f>IF($AA$85=AG84,"",IF($AA$858="DES","",IF($AA$85="BEF","",AG84)))</f>
        <v>CFF3</v>
      </c>
      <c r="AJ85" s="106">
        <f t="shared" si="1"/>
        <v>1</v>
      </c>
      <c r="AK85" s="85" t="s">
        <v>12</v>
      </c>
      <c r="AL85" s="106" t="s">
        <v>1542</v>
      </c>
      <c r="AM85" s="106" t="s">
        <v>1537</v>
      </c>
    </row>
    <row r="86" spans="2:39" ht="6.75" customHeight="1" thickBot="1" x14ac:dyDescent="0.3">
      <c r="B86" s="190"/>
      <c r="C86" s="225"/>
      <c r="D86" s="226"/>
      <c r="E86" s="225"/>
      <c r="F86" s="227"/>
      <c r="G86" s="225"/>
      <c r="H86" s="225"/>
      <c r="I86" s="225"/>
      <c r="J86" s="225"/>
      <c r="K86" s="226"/>
      <c r="L86" s="226"/>
      <c r="M86" s="226"/>
      <c r="N86" s="226"/>
      <c r="O86" s="227"/>
      <c r="P86" s="227"/>
      <c r="Q86" s="227"/>
      <c r="R86" s="192"/>
      <c r="S86" s="192"/>
      <c r="T86" s="192"/>
      <c r="U86" s="192"/>
      <c r="V86" s="192"/>
      <c r="W86" s="192"/>
      <c r="X86" s="192"/>
      <c r="Y86" s="192"/>
      <c r="Z86" s="86"/>
      <c r="AA86" s="163"/>
      <c r="AB86" s="158"/>
      <c r="AC86" s="181"/>
      <c r="AE86" s="211"/>
      <c r="AF86" s="211"/>
      <c r="AG86" s="211" t="s">
        <v>13</v>
      </c>
      <c r="AK86" s="85" t="s">
        <v>54</v>
      </c>
      <c r="AL86" s="106" t="s">
        <v>1540</v>
      </c>
    </row>
    <row r="87" spans="2:39" ht="24.95" customHeight="1" thickBot="1" x14ac:dyDescent="0.3">
      <c r="B87" s="190">
        <v>5</v>
      </c>
      <c r="C87" s="484" t="s">
        <v>1803</v>
      </c>
      <c r="D87" s="484"/>
      <c r="E87" s="484"/>
      <c r="F87" s="484"/>
      <c r="G87" s="484"/>
      <c r="H87" s="484"/>
      <c r="I87" s="484"/>
      <c r="J87" s="484"/>
      <c r="K87" s="484"/>
      <c r="L87" s="484"/>
      <c r="M87" s="484"/>
      <c r="N87" s="484"/>
      <c r="O87" s="484"/>
      <c r="P87" s="484"/>
      <c r="Q87" s="484"/>
      <c r="R87" s="191"/>
      <c r="S87" s="191"/>
      <c r="T87" s="191"/>
      <c r="U87" s="191"/>
      <c r="V87" s="191"/>
      <c r="W87" s="191"/>
      <c r="X87" s="191"/>
      <c r="Y87" s="191"/>
      <c r="Z87" s="86"/>
      <c r="AA87" s="352"/>
      <c r="AB87" s="158"/>
      <c r="AC87" s="187" t="str">
        <f>IF(OR(AA87=AK87,AA87=AK86,AA87=AK85,AA87=AK84),"Elite","Excellence")</f>
        <v>Excellence</v>
      </c>
      <c r="AE87" s="380"/>
      <c r="AF87" s="381"/>
      <c r="AG87" s="384" t="str">
        <f>IF($AA$87=AG86,"",IF($AA$87="DES","",IF($AA$87="BEF","",IF($AA$87="CFF3","",AG86))))</f>
        <v>Module Senior</v>
      </c>
      <c r="AJ87" s="106">
        <f t="shared" si="1"/>
        <v>2</v>
      </c>
      <c r="AK87" s="85" t="s">
        <v>55</v>
      </c>
    </row>
    <row r="88" spans="2:39" ht="6" customHeight="1" thickBot="1" x14ac:dyDescent="0.55000000000000004">
      <c r="B88" s="190"/>
      <c r="C88" s="225"/>
      <c r="D88" s="225"/>
      <c r="E88" s="225"/>
      <c r="F88" s="225"/>
      <c r="G88" s="225"/>
      <c r="H88" s="225"/>
      <c r="I88" s="225"/>
      <c r="J88" s="225"/>
      <c r="K88" s="225"/>
      <c r="L88" s="225"/>
      <c r="M88" s="225"/>
      <c r="N88" s="225"/>
      <c r="O88" s="225"/>
      <c r="P88" s="225"/>
      <c r="Q88" s="225"/>
      <c r="R88" s="191"/>
      <c r="S88" s="191"/>
      <c r="T88" s="191"/>
      <c r="U88" s="191"/>
      <c r="V88" s="191"/>
      <c r="W88" s="191"/>
      <c r="X88" s="191"/>
      <c r="Y88" s="191"/>
      <c r="Z88" s="86"/>
      <c r="AA88" s="194"/>
      <c r="AB88" s="195"/>
      <c r="AC88" s="219"/>
      <c r="AE88" s="211"/>
      <c r="AF88" s="213" t="s">
        <v>1541</v>
      </c>
      <c r="AG88" s="213" t="s">
        <v>1542</v>
      </c>
      <c r="AK88" s="85" t="s">
        <v>56</v>
      </c>
    </row>
    <row r="89" spans="2:39" ht="24.95" customHeight="1" thickBot="1" x14ac:dyDescent="0.3">
      <c r="B89" s="190">
        <v>6</v>
      </c>
      <c r="C89" s="484" t="s">
        <v>1658</v>
      </c>
      <c r="D89" s="484"/>
      <c r="E89" s="484"/>
      <c r="F89" s="484"/>
      <c r="G89" s="484"/>
      <c r="H89" s="484"/>
      <c r="I89" s="484"/>
      <c r="J89" s="484"/>
      <c r="K89" s="484"/>
      <c r="L89" s="484"/>
      <c r="M89" s="484"/>
      <c r="N89" s="484"/>
      <c r="O89" s="484"/>
      <c r="P89" s="484"/>
      <c r="Q89" s="484"/>
      <c r="R89" s="191"/>
      <c r="S89" s="191"/>
      <c r="T89" s="191"/>
      <c r="U89" s="191"/>
      <c r="V89" s="191"/>
      <c r="W89" s="191"/>
      <c r="X89" s="191"/>
      <c r="Y89" s="191"/>
      <c r="Z89" s="86"/>
      <c r="AA89" s="353"/>
      <c r="AB89" s="158"/>
      <c r="AC89" s="187" t="str">
        <f>IF(AA89=AL83,"Exellence",IF(AA89=AL84,"Exellence",IF(AA89=AL85,"Elite","Espoir")))</f>
        <v>Espoir</v>
      </c>
      <c r="AE89" s="380"/>
      <c r="AF89" s="383" t="str">
        <f>IF($AA$89=AF88,"",IF($AA$89=AG88,"",AF88))</f>
        <v>Module découverte</v>
      </c>
      <c r="AG89" s="382" t="str">
        <f>IF($AA$89=AG88,"",AG88)</f>
        <v>CFF GB</v>
      </c>
      <c r="AJ89" s="106">
        <f>IF(AC89="Elite",3,IF(AC89="Excellence",2,IF(AC89="Espoir",1,IF(AC89="Elite*",3,0))))</f>
        <v>1</v>
      </c>
    </row>
    <row r="90" spans="2:39" ht="6.75" customHeight="1" thickBot="1" x14ac:dyDescent="0.3">
      <c r="B90" s="190"/>
      <c r="C90" s="225"/>
      <c r="D90" s="226"/>
      <c r="E90" s="225"/>
      <c r="F90" s="227"/>
      <c r="G90" s="225"/>
      <c r="H90" s="225"/>
      <c r="I90" s="225"/>
      <c r="J90" s="225"/>
      <c r="K90" s="226"/>
      <c r="L90" s="226"/>
      <c r="M90" s="226"/>
      <c r="N90" s="226"/>
      <c r="O90" s="227"/>
      <c r="P90" s="227"/>
      <c r="Q90" s="227"/>
      <c r="R90" s="192"/>
      <c r="S90" s="192"/>
      <c r="T90" s="192"/>
      <c r="U90" s="192"/>
      <c r="V90" s="192"/>
      <c r="W90" s="192"/>
      <c r="X90" s="192"/>
      <c r="Y90" s="192"/>
      <c r="Z90" s="86"/>
      <c r="AA90" s="163"/>
      <c r="AB90" s="158"/>
      <c r="AC90" s="181"/>
      <c r="AE90" s="211">
        <v>1</v>
      </c>
      <c r="AF90" s="211">
        <v>2</v>
      </c>
      <c r="AG90" s="211">
        <v>3</v>
      </c>
    </row>
    <row r="91" spans="2:39" ht="24.75" customHeight="1" thickBot="1" x14ac:dyDescent="0.3">
      <c r="B91" s="190">
        <v>7</v>
      </c>
      <c r="C91" s="225" t="s">
        <v>1673</v>
      </c>
      <c r="D91" s="226"/>
      <c r="E91" s="225"/>
      <c r="F91" s="227"/>
      <c r="G91" s="225"/>
      <c r="H91" s="225"/>
      <c r="I91" s="225"/>
      <c r="J91" s="225"/>
      <c r="K91" s="226"/>
      <c r="L91" s="226"/>
      <c r="M91" s="226"/>
      <c r="N91" s="226"/>
      <c r="O91" s="227"/>
      <c r="P91" s="227"/>
      <c r="Q91" s="227"/>
      <c r="R91" s="192"/>
      <c r="S91" s="192"/>
      <c r="T91" s="192"/>
      <c r="U91" s="192"/>
      <c r="V91" s="192"/>
      <c r="W91" s="192"/>
      <c r="X91" s="192"/>
      <c r="Y91" s="192"/>
      <c r="Z91" s="86"/>
      <c r="AA91" s="352"/>
      <c r="AB91" s="158"/>
      <c r="AC91" s="187" t="str">
        <f>IF(AA91=AM83,"Espoir",IF(AA91=AM84,"Excellence",IF(AA91=AM85,"Elite","Non éligible")))</f>
        <v>Non éligible</v>
      </c>
      <c r="AD91" s="359">
        <f>AA91</f>
        <v>0</v>
      </c>
      <c r="AE91" s="380">
        <f>IF($AA91&lt;AE90,AE90,0)</f>
        <v>1</v>
      </c>
      <c r="AF91" s="381">
        <f>IF($AA91&lt;AF90,AF90-$AD91,0)</f>
        <v>2</v>
      </c>
      <c r="AG91" s="382">
        <f>IF($AA91&lt;AG90,AG90-$AD91,0)</f>
        <v>3</v>
      </c>
      <c r="AJ91" s="106">
        <f>IF(AC91="Elite",3,IF(AC91="Excellence",2,IF(AC91="Espoir",1,IF(AC91="Elite*",3,0))))</f>
        <v>0</v>
      </c>
    </row>
    <row r="92" spans="2:39" ht="6.75" customHeight="1" thickBot="1" x14ac:dyDescent="0.3">
      <c r="B92" s="190"/>
      <c r="C92" s="225"/>
      <c r="D92" s="226"/>
      <c r="E92" s="225"/>
      <c r="F92" s="227"/>
      <c r="G92" s="225"/>
      <c r="H92" s="225"/>
      <c r="I92" s="225"/>
      <c r="J92" s="225"/>
      <c r="K92" s="226"/>
      <c r="L92" s="226"/>
      <c r="M92" s="226"/>
      <c r="N92" s="226"/>
      <c r="O92" s="227"/>
      <c r="P92" s="227"/>
      <c r="Q92" s="227"/>
      <c r="R92" s="192"/>
      <c r="S92" s="192"/>
      <c r="T92" s="192"/>
      <c r="U92" s="192"/>
      <c r="V92" s="192"/>
      <c r="W92" s="192"/>
      <c r="X92" s="192"/>
      <c r="Y92" s="192"/>
      <c r="Z92" s="86"/>
      <c r="AA92" s="163"/>
      <c r="AB92" s="158"/>
      <c r="AC92" s="181"/>
    </row>
    <row r="93" spans="2:39" ht="24.75" customHeight="1" thickBot="1" x14ac:dyDescent="0.3">
      <c r="B93" s="190">
        <v>8</v>
      </c>
      <c r="C93" s="225" t="s">
        <v>1624</v>
      </c>
      <c r="D93" s="226"/>
      <c r="E93" s="225"/>
      <c r="F93" s="227"/>
      <c r="G93" s="225"/>
      <c r="H93" s="225"/>
      <c r="I93" s="225"/>
      <c r="J93" s="225"/>
      <c r="K93" s="226"/>
      <c r="L93" s="226"/>
      <c r="M93" s="226"/>
      <c r="N93" s="226"/>
      <c r="O93" s="227"/>
      <c r="P93" s="227"/>
      <c r="Q93" s="227"/>
      <c r="R93" s="192"/>
      <c r="S93" s="192"/>
      <c r="T93" s="192"/>
      <c r="U93" s="192"/>
      <c r="V93" s="192"/>
      <c r="W93" s="192"/>
      <c r="X93" s="192"/>
      <c r="Y93" s="192"/>
      <c r="Z93" s="86"/>
      <c r="AA93" s="352"/>
      <c r="AB93" s="158"/>
      <c r="AC93" s="187" t="str">
        <f>IF(AA93="oui","Elite","Excellence")</f>
        <v>Excellence</v>
      </c>
      <c r="AE93" s="380" t="str">
        <f>IF($AA93="oui","",IF($AA93="NON","","NON"))</f>
        <v>NON</v>
      </c>
      <c r="AF93" s="381" t="str">
        <f>IF($AA93="oui","",IF($AA93="NON","","NON"))</f>
        <v>NON</v>
      </c>
      <c r="AG93" s="382" t="str">
        <f t="shared" ref="AG93" si="15">IF($AA93="non","OUI",IF($AA93="","OUI",""))</f>
        <v>OUI</v>
      </c>
      <c r="AJ93" s="106">
        <f>IF(AC93="Elite",3,IF(AC93="Excellence",2,IF(AC93="Espoir",1,IF(AC93="Elite*",3,0))))</f>
        <v>2</v>
      </c>
    </row>
    <row r="94" spans="2:39" ht="6.75" customHeight="1" thickBot="1" x14ac:dyDescent="0.3">
      <c r="B94" s="190"/>
      <c r="C94" s="225"/>
      <c r="D94" s="226"/>
      <c r="E94" s="225"/>
      <c r="F94" s="227"/>
      <c r="G94" s="225"/>
      <c r="H94" s="225"/>
      <c r="I94" s="225"/>
      <c r="J94" s="225"/>
      <c r="K94" s="226"/>
      <c r="L94" s="226"/>
      <c r="M94" s="226"/>
      <c r="N94" s="226"/>
      <c r="O94" s="227"/>
      <c r="P94" s="227"/>
      <c r="Q94" s="227"/>
      <c r="R94" s="192"/>
      <c r="S94" s="192"/>
      <c r="T94" s="192"/>
      <c r="U94" s="192"/>
      <c r="V94" s="192"/>
      <c r="W94" s="192"/>
      <c r="X94" s="192"/>
      <c r="Y94" s="192"/>
      <c r="Z94" s="86"/>
      <c r="AA94" s="163"/>
      <c r="AB94" s="158"/>
      <c r="AC94" s="181"/>
    </row>
    <row r="95" spans="2:39" ht="24.75" customHeight="1" thickBot="1" x14ac:dyDescent="0.3">
      <c r="B95" s="190">
        <v>9</v>
      </c>
      <c r="C95" s="225" t="s">
        <v>1659</v>
      </c>
      <c r="D95" s="226"/>
      <c r="E95" s="225"/>
      <c r="F95" s="227"/>
      <c r="G95" s="225"/>
      <c r="H95" s="225"/>
      <c r="I95" s="225"/>
      <c r="J95" s="225"/>
      <c r="K95" s="226"/>
      <c r="L95" s="226"/>
      <c r="M95" s="226"/>
      <c r="N95" s="226"/>
      <c r="O95" s="227"/>
      <c r="P95" s="227"/>
      <c r="Q95" s="227"/>
      <c r="R95" s="192"/>
      <c r="S95" s="192"/>
      <c r="T95" s="192"/>
      <c r="U95" s="192"/>
      <c r="V95" s="192"/>
      <c r="W95" s="192"/>
      <c r="X95" s="192"/>
      <c r="Y95" s="192"/>
      <c r="Z95" s="86"/>
      <c r="AA95" s="352"/>
      <c r="AB95" s="158"/>
      <c r="AC95" s="187" t="str">
        <f>IF(AA95="OUI","Elite","Non éligible")</f>
        <v>Non éligible</v>
      </c>
      <c r="AE95" s="380" t="str">
        <f>IF($AA95="non","OUI",IF($AA95="","OUI",""))</f>
        <v>OUI</v>
      </c>
      <c r="AF95" s="381" t="str">
        <f t="shared" ref="AF95:AG95" si="16">IF($AA95="non","OUI",IF($AA95="","OUI",""))</f>
        <v>OUI</v>
      </c>
      <c r="AG95" s="382" t="str">
        <f t="shared" si="16"/>
        <v>OUI</v>
      </c>
      <c r="AJ95" s="106">
        <f>IF(AC95="Elite",3,IF(AC95="Excellence",2,IF(AC95="Espoir",1,IF(AC95="Elite*",3,0))))</f>
        <v>0</v>
      </c>
    </row>
    <row r="96" spans="2:39" ht="6.75" customHeight="1" thickBot="1" x14ac:dyDescent="0.3">
      <c r="B96" s="190"/>
      <c r="C96" s="225"/>
      <c r="D96" s="226"/>
      <c r="E96" s="225"/>
      <c r="F96" s="227"/>
      <c r="G96" s="225"/>
      <c r="H96" s="225"/>
      <c r="I96" s="225"/>
      <c r="J96" s="225"/>
      <c r="K96" s="226"/>
      <c r="L96" s="226"/>
      <c r="M96" s="226"/>
      <c r="N96" s="226"/>
      <c r="O96" s="227"/>
      <c r="P96" s="227"/>
      <c r="Q96" s="227"/>
      <c r="R96" s="192"/>
      <c r="S96" s="192"/>
      <c r="T96" s="192"/>
      <c r="U96" s="192"/>
      <c r="V96" s="192"/>
      <c r="W96" s="192"/>
      <c r="X96" s="192"/>
      <c r="Y96" s="192"/>
      <c r="Z96" s="86"/>
      <c r="AA96" s="163"/>
      <c r="AB96" s="158"/>
      <c r="AC96" s="181"/>
    </row>
    <row r="97" spans="1:38" ht="24.95" customHeight="1" thickBot="1" x14ac:dyDescent="0.3">
      <c r="B97" s="190">
        <v>10</v>
      </c>
      <c r="C97" s="484" t="s">
        <v>1660</v>
      </c>
      <c r="D97" s="484"/>
      <c r="E97" s="484"/>
      <c r="F97" s="484"/>
      <c r="G97" s="484"/>
      <c r="H97" s="484"/>
      <c r="I97" s="484"/>
      <c r="J97" s="484"/>
      <c r="K97" s="484"/>
      <c r="L97" s="484"/>
      <c r="M97" s="484"/>
      <c r="N97" s="484"/>
      <c r="O97" s="484"/>
      <c r="P97" s="484"/>
      <c r="Q97" s="484"/>
      <c r="R97" s="191"/>
      <c r="S97" s="191"/>
      <c r="T97" s="191"/>
      <c r="U97" s="191"/>
      <c r="V97" s="191"/>
      <c r="W97" s="191"/>
      <c r="X97" s="191"/>
      <c r="Y97" s="191"/>
      <c r="Z97" s="86"/>
      <c r="AA97" s="352"/>
      <c r="AB97" s="158"/>
      <c r="AC97" s="187" t="str">
        <f>IF(AA97&gt;=AK97,"Elite","Non éligible")</f>
        <v>Elite</v>
      </c>
      <c r="AE97" s="380">
        <f>IF($AA$97&lt;$AK$97,$AK$97-$AA$97,0)</f>
        <v>0</v>
      </c>
      <c r="AF97" s="381">
        <f>IF($AA$97&lt;$AK$97,$AK$97-$AA$97,0)</f>
        <v>0</v>
      </c>
      <c r="AG97" s="382">
        <f>IF($AA$97&lt;$AK$97,$AK$97-$AA$97,0)</f>
        <v>0</v>
      </c>
      <c r="AJ97" s="106">
        <f t="shared" ref="AJ97:AJ101" si="17">IF(AC97="Elite",3,IF(AC97="Excellence",2,IF(AC97="Espoir",1,0)))</f>
        <v>3</v>
      </c>
      <c r="AK97" s="244">
        <f>IF(AL8=D8,4,IF(AL8=F8,3,IF(AL8=H8,2,IF(AL8=R8,2,IF(AL8=T8,1,IF(AL8=V8,1,IF(AL8=X8,1,0)))))))</f>
        <v>0</v>
      </c>
      <c r="AL97" s="244"/>
    </row>
    <row r="98" spans="1:38" ht="6.75" customHeight="1" thickBot="1" x14ac:dyDescent="0.3">
      <c r="B98" s="190"/>
      <c r="C98" s="238"/>
      <c r="D98" s="226"/>
      <c r="E98" s="238"/>
      <c r="F98" s="227"/>
      <c r="G98" s="238"/>
      <c r="H98" s="238"/>
      <c r="I98" s="238"/>
      <c r="J98" s="238"/>
      <c r="K98" s="226"/>
      <c r="L98" s="226"/>
      <c r="M98" s="226"/>
      <c r="N98" s="226"/>
      <c r="O98" s="227"/>
      <c r="P98" s="227"/>
      <c r="Q98" s="227"/>
      <c r="R98" s="192"/>
      <c r="S98" s="192"/>
      <c r="T98" s="192"/>
      <c r="U98" s="192"/>
      <c r="V98" s="192"/>
      <c r="W98" s="192"/>
      <c r="X98" s="192"/>
      <c r="Y98" s="192"/>
      <c r="Z98" s="86"/>
      <c r="AA98" s="163"/>
      <c r="AB98" s="239"/>
      <c r="AC98" s="181"/>
    </row>
    <row r="99" spans="1:38" ht="24.95" customHeight="1" thickBot="1" x14ac:dyDescent="0.3">
      <c r="B99" s="190">
        <v>11</v>
      </c>
      <c r="C99" s="228" t="s">
        <v>1644</v>
      </c>
      <c r="D99" s="228"/>
      <c r="E99" s="228"/>
      <c r="F99" s="228"/>
      <c r="G99" s="228"/>
      <c r="H99" s="228"/>
      <c r="I99" s="228"/>
      <c r="J99" s="228"/>
      <c r="K99" s="228"/>
      <c r="L99" s="228"/>
      <c r="M99" s="228"/>
      <c r="N99" s="228"/>
      <c r="O99" s="228"/>
      <c r="P99" s="228"/>
      <c r="Q99" s="228"/>
      <c r="R99" s="191"/>
      <c r="S99" s="191"/>
      <c r="T99" s="191"/>
      <c r="U99" s="191"/>
      <c r="V99" s="191"/>
      <c r="W99" s="191"/>
      <c r="X99" s="191"/>
      <c r="Y99" s="191"/>
      <c r="Z99" s="86"/>
      <c r="AA99" s="352"/>
      <c r="AB99" s="239"/>
      <c r="AC99" s="187" t="str">
        <f>IF(AA99&gt;0,"Elite","Excellence")</f>
        <v>Excellence</v>
      </c>
      <c r="AE99" s="380" t="str">
        <f>IF($AA99="oui","",IF($AA99="NON","","NON"))</f>
        <v>NON</v>
      </c>
      <c r="AF99" s="381" t="str">
        <f>IF($AA99="oui","",IF($AA99="NON","","NON"))</f>
        <v>NON</v>
      </c>
      <c r="AG99" s="382" t="str">
        <f t="shared" ref="AG99" si="18">IF($AA99="non","OUI",IF($AA99="","OUI",""))</f>
        <v>OUI</v>
      </c>
      <c r="AJ99" s="106">
        <f t="shared" ref="AJ99" si="19">IF(AC99="Elite",3,IF(AC99="Excellence",2,IF(AC99="Espoir",1,0)))</f>
        <v>2</v>
      </c>
    </row>
    <row r="100" spans="1:38" ht="6.75" customHeight="1" thickBot="1" x14ac:dyDescent="0.3">
      <c r="B100" s="190"/>
      <c r="C100" s="225"/>
      <c r="D100" s="226"/>
      <c r="E100" s="225"/>
      <c r="F100" s="227"/>
      <c r="G100" s="225"/>
      <c r="H100" s="225"/>
      <c r="I100" s="225"/>
      <c r="J100" s="225"/>
      <c r="K100" s="226"/>
      <c r="L100" s="226"/>
      <c r="M100" s="226"/>
      <c r="N100" s="226"/>
      <c r="O100" s="227"/>
      <c r="P100" s="227"/>
      <c r="Q100" s="227"/>
      <c r="R100" s="192"/>
      <c r="S100" s="192"/>
      <c r="T100" s="192"/>
      <c r="U100" s="192"/>
      <c r="V100" s="192"/>
      <c r="W100" s="192"/>
      <c r="X100" s="192"/>
      <c r="Y100" s="192"/>
      <c r="Z100" s="86"/>
      <c r="AA100" s="163"/>
      <c r="AB100" s="158"/>
      <c r="AC100" s="181"/>
    </row>
    <row r="101" spans="1:38" ht="24.95" customHeight="1" thickBot="1" x14ac:dyDescent="0.3">
      <c r="B101" s="190">
        <v>12</v>
      </c>
      <c r="C101" s="228" t="s">
        <v>1661</v>
      </c>
      <c r="D101" s="228"/>
      <c r="E101" s="228"/>
      <c r="F101" s="228"/>
      <c r="G101" s="228"/>
      <c r="H101" s="228"/>
      <c r="I101" s="228"/>
      <c r="J101" s="228"/>
      <c r="K101" s="228"/>
      <c r="L101" s="228"/>
      <c r="M101" s="228"/>
      <c r="N101" s="228"/>
      <c r="O101" s="228"/>
      <c r="P101" s="228"/>
      <c r="Q101" s="228"/>
      <c r="R101" s="191"/>
      <c r="S101" s="191"/>
      <c r="T101" s="191"/>
      <c r="U101" s="191"/>
      <c r="V101" s="191"/>
      <c r="W101" s="191"/>
      <c r="X101" s="191"/>
      <c r="Y101" s="191"/>
      <c r="Z101" s="86"/>
      <c r="AA101" s="352"/>
      <c r="AB101" s="158"/>
      <c r="AC101" s="187" t="str">
        <f>IF(AA101="OUI","Elite","Non éligible")</f>
        <v>Non éligible</v>
      </c>
      <c r="AE101" s="380" t="str">
        <f>IF($AA101="non","OUI",IF($AA101="","OUI",""))</f>
        <v>OUI</v>
      </c>
      <c r="AF101" s="381" t="str">
        <f t="shared" ref="AF101:AG101" si="20">IF($AA101="non","OUI",IF($AA101="","OUI",""))</f>
        <v>OUI</v>
      </c>
      <c r="AG101" s="382" t="str">
        <f t="shared" si="20"/>
        <v>OUI</v>
      </c>
      <c r="AJ101" s="106">
        <f t="shared" si="17"/>
        <v>0</v>
      </c>
    </row>
    <row r="102" spans="1:38" ht="6.75" customHeight="1" x14ac:dyDescent="0.25">
      <c r="B102" s="169"/>
      <c r="C102" s="113"/>
      <c r="D102" s="154"/>
      <c r="E102" s="113"/>
      <c r="F102" s="123"/>
      <c r="G102" s="113"/>
      <c r="H102" s="113"/>
      <c r="I102" s="113"/>
      <c r="J102" s="113"/>
      <c r="K102" s="156"/>
      <c r="L102" s="156"/>
      <c r="M102" s="156"/>
      <c r="N102" s="156"/>
      <c r="O102" s="123"/>
      <c r="P102" s="123"/>
      <c r="Q102" s="123"/>
      <c r="R102" s="123"/>
      <c r="S102" s="123"/>
      <c r="T102" s="123"/>
      <c r="U102" s="123"/>
      <c r="V102" s="123"/>
      <c r="W102" s="123"/>
      <c r="X102" s="123"/>
      <c r="Y102" s="123"/>
      <c r="Z102" s="123"/>
      <c r="AA102" s="181"/>
      <c r="AB102" s="158"/>
      <c r="AC102" s="182"/>
    </row>
    <row r="103" spans="1:38" ht="36" customHeight="1" thickBot="1" x14ac:dyDescent="0.3">
      <c r="A103" s="485" t="s">
        <v>1764</v>
      </c>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row>
    <row r="104" spans="1:38" ht="36" customHeight="1" thickBot="1" x14ac:dyDescent="0.3">
      <c r="A104" s="357"/>
      <c r="B104" s="357"/>
      <c r="C104" s="516" t="s">
        <v>1535</v>
      </c>
      <c r="D104" s="516"/>
      <c r="E104" s="482"/>
      <c r="F104" s="483"/>
      <c r="H104" s="516" t="s">
        <v>1536</v>
      </c>
      <c r="I104" s="516"/>
      <c r="J104" s="354"/>
      <c r="K104" s="391"/>
      <c r="M104" s="357"/>
      <c r="P104" s="357"/>
      <c r="Q104" s="357"/>
      <c r="R104" s="357"/>
      <c r="S104" s="357"/>
      <c r="T104" s="357"/>
      <c r="U104" s="357"/>
      <c r="V104" s="357"/>
      <c r="W104" s="357"/>
      <c r="X104" s="357"/>
      <c r="Y104" s="357"/>
      <c r="Z104" s="357"/>
      <c r="AA104" s="357"/>
      <c r="AB104" s="357"/>
      <c r="AC104" s="357"/>
      <c r="AD104" s="357"/>
      <c r="AJ104" s="106" t="str">
        <f>IF(E104="x","OUI",IF(AND(E104="",J104="X"),"NON","Non renseigné"))</f>
        <v>Non renseigné</v>
      </c>
    </row>
    <row r="105" spans="1:38" ht="6.75" customHeight="1" x14ac:dyDescent="0.25">
      <c r="B105" s="169"/>
      <c r="C105" s="113"/>
      <c r="D105" s="154"/>
      <c r="E105" s="113"/>
      <c r="F105" s="123"/>
      <c r="G105" s="113"/>
      <c r="H105" s="113"/>
      <c r="I105" s="113"/>
      <c r="J105" s="113"/>
      <c r="K105" s="156"/>
      <c r="L105" s="156"/>
      <c r="M105" s="156"/>
      <c r="N105" s="156"/>
      <c r="O105" s="123"/>
      <c r="P105" s="123"/>
      <c r="Q105" s="123"/>
      <c r="R105" s="123"/>
      <c r="S105" s="123"/>
      <c r="T105" s="123"/>
      <c r="U105" s="123"/>
      <c r="V105" s="123"/>
      <c r="W105" s="123"/>
      <c r="X105" s="123"/>
      <c r="Y105" s="123"/>
      <c r="Z105" s="123"/>
      <c r="AA105" s="181"/>
      <c r="AB105" s="356"/>
      <c r="AC105" s="182"/>
    </row>
    <row r="106" spans="1:38" ht="50.25" customHeight="1" x14ac:dyDescent="0.25">
      <c r="A106" s="485" t="s">
        <v>1548</v>
      </c>
      <c r="B106" s="485"/>
      <c r="C106" s="485"/>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c r="Z106" s="485"/>
      <c r="AA106" s="485"/>
      <c r="AB106" s="485"/>
      <c r="AC106" s="485"/>
      <c r="AD106" s="485"/>
      <c r="AE106" s="355"/>
      <c r="AF106" s="355"/>
      <c r="AG106" s="355"/>
      <c r="AH106" s="355"/>
    </row>
    <row r="107" spans="1:38" ht="6.75" customHeight="1" thickBot="1" x14ac:dyDescent="0.3">
      <c r="A107" s="113"/>
      <c r="B107" s="196"/>
      <c r="C107" s="108"/>
      <c r="D107" s="108"/>
      <c r="E107" s="108"/>
      <c r="F107" s="125"/>
      <c r="G107" s="125"/>
      <c r="H107" s="113"/>
      <c r="I107" s="113"/>
      <c r="J107" s="113"/>
      <c r="K107" s="156"/>
      <c r="L107" s="156"/>
      <c r="M107" s="156"/>
      <c r="N107" s="156"/>
      <c r="O107" s="123"/>
      <c r="P107" s="123"/>
      <c r="Q107" s="123"/>
      <c r="R107" s="123"/>
      <c r="S107" s="123"/>
      <c r="T107" s="123"/>
      <c r="U107" s="123"/>
      <c r="V107" s="123"/>
      <c r="W107" s="123"/>
      <c r="X107" s="123"/>
      <c r="Y107" s="123"/>
      <c r="Z107" s="123"/>
      <c r="AA107" s="197"/>
      <c r="AB107" s="198"/>
      <c r="AC107" s="199"/>
    </row>
    <row r="108" spans="1:38" ht="24.95" customHeight="1" thickBot="1" x14ac:dyDescent="0.3">
      <c r="A108" s="113"/>
      <c r="B108" s="220" t="s">
        <v>1545</v>
      </c>
      <c r="C108" s="220"/>
      <c r="D108" s="221"/>
      <c r="E108" s="482"/>
      <c r="F108" s="483"/>
      <c r="G108" s="220" t="s">
        <v>1754</v>
      </c>
      <c r="K108" s="220"/>
      <c r="L108" s="221"/>
      <c r="M108" s="221"/>
      <c r="N108" s="482"/>
      <c r="O108" s="483"/>
      <c r="P108" s="510" t="s">
        <v>1756</v>
      </c>
      <c r="Q108" s="511"/>
      <c r="R108" s="511"/>
      <c r="S108" s="511"/>
      <c r="T108" s="512"/>
      <c r="U108" s="482"/>
      <c r="V108" s="483"/>
      <c r="W108" s="215"/>
      <c r="X108" s="489" t="s">
        <v>1549</v>
      </c>
      <c r="Y108" s="489"/>
      <c r="Z108" s="489"/>
      <c r="AA108" s="490"/>
      <c r="AB108" s="354"/>
      <c r="AC108" s="193"/>
      <c r="AD108" s="203"/>
      <c r="AE108" s="203"/>
      <c r="AF108" s="203"/>
      <c r="AG108" s="203"/>
      <c r="AH108" s="203"/>
      <c r="AK108" s="106" t="str">
        <f>IF(E108="x","Label jeunes",IF(E110="x","Foot féminin",IF(E112="x","Formations",IF(N108="x","Administratif",IF(N110="x","Intervention théorique éducateurs",IF(N112="x","Intervention péda éducateurs",IF(U108="x","Statuts et Règlements",IF(U110="x","FAFA CNDS",IF(U112="x","Dossier pour l'emploi",IF(AB108="x","Pas de thème",IF(AA110="x",AA110,"")))))))))))</f>
        <v/>
      </c>
    </row>
    <row r="109" spans="1:38" ht="6.75" customHeight="1" thickBot="1" x14ac:dyDescent="0.3">
      <c r="A109" s="113"/>
      <c r="B109" s="220"/>
      <c r="C109" s="109"/>
      <c r="D109" s="109"/>
      <c r="E109" s="109"/>
      <c r="F109" s="222"/>
      <c r="G109" s="222"/>
      <c r="H109" s="220"/>
      <c r="I109" s="220"/>
      <c r="J109" s="81"/>
      <c r="K109" s="221"/>
      <c r="L109" s="221"/>
      <c r="M109" s="221"/>
      <c r="N109" s="221"/>
      <c r="O109" s="85"/>
      <c r="P109" s="210"/>
      <c r="Q109" s="220"/>
      <c r="R109" s="210"/>
      <c r="S109" s="85"/>
      <c r="T109" s="210"/>
      <c r="U109" s="210"/>
      <c r="V109" s="210"/>
      <c r="W109" s="210"/>
      <c r="X109" s="210"/>
      <c r="Y109" s="210"/>
      <c r="Z109" s="210"/>
      <c r="AA109" s="200"/>
      <c r="AB109" s="206"/>
      <c r="AC109" s="207"/>
      <c r="AD109" s="203"/>
      <c r="AE109" s="203"/>
      <c r="AF109" s="203"/>
      <c r="AG109" s="203"/>
      <c r="AH109" s="203"/>
    </row>
    <row r="110" spans="1:38" ht="42" customHeight="1" thickBot="1" x14ac:dyDescent="0.3">
      <c r="A110" s="113"/>
      <c r="B110" s="220" t="s">
        <v>1546</v>
      </c>
      <c r="C110" s="109"/>
      <c r="D110" s="221"/>
      <c r="E110" s="482"/>
      <c r="F110" s="483"/>
      <c r="G110" s="491" t="s">
        <v>1551</v>
      </c>
      <c r="H110" s="492"/>
      <c r="I110" s="492"/>
      <c r="J110" s="492"/>
      <c r="K110" s="492"/>
      <c r="L110" s="492"/>
      <c r="M110" s="493"/>
      <c r="N110" s="482"/>
      <c r="O110" s="483"/>
      <c r="P110" s="507" t="s">
        <v>1755</v>
      </c>
      <c r="Q110" s="463"/>
      <c r="R110" s="463"/>
      <c r="S110" s="463"/>
      <c r="T110" s="508"/>
      <c r="U110" s="482"/>
      <c r="V110" s="483"/>
      <c r="W110" s="215"/>
      <c r="X110" s="215"/>
      <c r="Y110"/>
      <c r="Z110" s="223" t="s">
        <v>34</v>
      </c>
      <c r="AA110" s="486"/>
      <c r="AB110" s="487"/>
      <c r="AC110" s="488"/>
      <c r="AD110" s="203"/>
      <c r="AE110" s="203"/>
      <c r="AF110" s="203"/>
      <c r="AG110" s="203"/>
      <c r="AH110" s="203"/>
    </row>
    <row r="111" spans="1:38" ht="6.75" customHeight="1" thickBot="1" x14ac:dyDescent="0.3">
      <c r="A111" s="113"/>
      <c r="B111" s="220"/>
      <c r="C111" s="109"/>
      <c r="D111" s="109"/>
      <c r="E111" s="109"/>
      <c r="F111" s="222"/>
      <c r="G111" s="222"/>
      <c r="H111" s="220"/>
      <c r="I111" s="220"/>
      <c r="J111" s="81"/>
      <c r="K111" s="221"/>
      <c r="L111" s="221"/>
      <c r="M111" s="221"/>
      <c r="N111" s="221"/>
      <c r="O111" s="85"/>
      <c r="P111" s="210"/>
      <c r="Q111" s="220"/>
      <c r="R111" s="210"/>
      <c r="S111" s="85"/>
      <c r="T111" s="210"/>
      <c r="U111" s="210"/>
      <c r="V111" s="210"/>
      <c r="W111" s="210"/>
      <c r="X111" s="210"/>
      <c r="Y111" s="210"/>
      <c r="Z111" s="210"/>
      <c r="AA111" s="200"/>
      <c r="AB111" s="206"/>
      <c r="AC111" s="207"/>
      <c r="AD111" s="203"/>
      <c r="AE111" s="203"/>
      <c r="AF111" s="203"/>
      <c r="AG111" s="203"/>
      <c r="AH111" s="203"/>
    </row>
    <row r="112" spans="1:38" ht="34.5" customHeight="1" thickBot="1" x14ac:dyDescent="0.3">
      <c r="A112" s="113"/>
      <c r="B112" s="220" t="s">
        <v>1547</v>
      </c>
      <c r="C112" s="109"/>
      <c r="D112" s="221"/>
      <c r="E112" s="482"/>
      <c r="F112" s="483"/>
      <c r="G112" s="491" t="s">
        <v>1550</v>
      </c>
      <c r="H112" s="492"/>
      <c r="I112" s="492"/>
      <c r="J112" s="492"/>
      <c r="K112" s="492"/>
      <c r="L112" s="492"/>
      <c r="M112" s="493"/>
      <c r="N112" s="482"/>
      <c r="O112" s="483"/>
      <c r="P112" s="210"/>
      <c r="Q112" s="489" t="s">
        <v>57</v>
      </c>
      <c r="R112" s="489"/>
      <c r="S112" s="489"/>
      <c r="T112" s="490"/>
      <c r="U112" s="482"/>
      <c r="V112" s="483"/>
      <c r="W112" s="215"/>
      <c r="X112" s="215"/>
      <c r="Y112" s="215"/>
      <c r="Z112" s="509" t="s">
        <v>1757</v>
      </c>
      <c r="AA112" s="509"/>
      <c r="AB112" s="509"/>
      <c r="AD112" s="203"/>
      <c r="AE112" s="203"/>
      <c r="AF112" s="203"/>
      <c r="AG112" s="203"/>
      <c r="AH112" s="203"/>
    </row>
    <row r="113" spans="1:36" ht="6.75" customHeight="1" x14ac:dyDescent="0.25">
      <c r="A113" s="113"/>
      <c r="B113" s="200"/>
      <c r="C113" s="204"/>
      <c r="D113" s="204"/>
      <c r="E113" s="204"/>
      <c r="F113" s="205"/>
      <c r="G113" s="205"/>
      <c r="H113" s="200"/>
      <c r="I113" s="200"/>
      <c r="J113" s="200"/>
      <c r="K113" s="201"/>
      <c r="L113" s="201"/>
      <c r="M113" s="201"/>
      <c r="N113" s="201"/>
      <c r="O113" s="202"/>
      <c r="P113" s="202"/>
      <c r="Q113" s="202"/>
      <c r="R113" s="202"/>
      <c r="S113" s="202"/>
      <c r="T113" s="202"/>
      <c r="U113" s="202"/>
      <c r="V113" s="202"/>
      <c r="W113" s="202"/>
      <c r="X113" s="202"/>
      <c r="Y113" s="202"/>
      <c r="Z113" s="202"/>
      <c r="AA113" s="207"/>
      <c r="AB113" s="206"/>
      <c r="AC113" s="207"/>
      <c r="AD113" s="203"/>
      <c r="AE113" s="203"/>
      <c r="AF113" s="203"/>
      <c r="AG113" s="203"/>
      <c r="AH113" s="203"/>
    </row>
    <row r="114" spans="1:36" ht="6.75" customHeight="1" thickBot="1" x14ac:dyDescent="0.3">
      <c r="B114" s="208"/>
      <c r="C114" s="209"/>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210"/>
      <c r="AB114" s="211"/>
      <c r="AC114" s="123"/>
    </row>
    <row r="115" spans="1:36" ht="24.95" customHeight="1" thickBot="1" x14ac:dyDescent="0.3">
      <c r="A115" s="119" t="s">
        <v>28</v>
      </c>
      <c r="B115" s="208"/>
      <c r="D115" s="123"/>
      <c r="E115" s="123"/>
      <c r="F115" s="123"/>
      <c r="G115" s="123"/>
      <c r="H115" s="123"/>
      <c r="I115" s="123"/>
      <c r="J115" s="119" t="s">
        <v>29</v>
      </c>
      <c r="K115" s="98"/>
      <c r="L115" s="500" t="str">
        <f>IF(AJ115=0,"X","")</f>
        <v>X</v>
      </c>
      <c r="M115" s="501"/>
      <c r="N115" s="502"/>
      <c r="O115" s="123"/>
      <c r="P115" s="123"/>
      <c r="Q115" s="119" t="s">
        <v>0</v>
      </c>
      <c r="R115" s="500" t="str">
        <f>IF(AJ115=1,"X","")</f>
        <v/>
      </c>
      <c r="S115" s="502"/>
      <c r="T115" s="209"/>
      <c r="U115" s="209"/>
      <c r="V115" s="209"/>
      <c r="W115" s="209"/>
      <c r="X115" s="209"/>
      <c r="Y115" s="209"/>
      <c r="AB115" s="211"/>
      <c r="AC115" s="123"/>
      <c r="AJ115" s="106">
        <f>MIN(AJ15:AJ101)</f>
        <v>0</v>
      </c>
    </row>
    <row r="116" spans="1:36" ht="4.5" customHeight="1" thickBot="1" x14ac:dyDescent="0.3">
      <c r="B116" s="208"/>
      <c r="C116" s="123"/>
      <c r="D116" s="123"/>
      <c r="E116" s="123"/>
      <c r="F116" s="123"/>
      <c r="G116" s="123"/>
      <c r="H116" s="123"/>
      <c r="I116" s="123"/>
      <c r="J116" s="123"/>
      <c r="K116" s="123"/>
      <c r="L116" s="123"/>
      <c r="M116" s="123"/>
      <c r="N116" s="123"/>
      <c r="O116" s="123"/>
      <c r="P116" s="123"/>
      <c r="Q116" s="202"/>
      <c r="R116" s="123"/>
      <c r="S116" s="123"/>
      <c r="T116" s="123"/>
      <c r="U116" s="123"/>
      <c r="V116" s="123"/>
      <c r="W116" s="123"/>
      <c r="X116" s="123"/>
      <c r="Y116" s="123"/>
      <c r="Z116" s="123"/>
      <c r="AA116" s="210"/>
      <c r="AB116" s="211"/>
      <c r="AC116" s="123"/>
    </row>
    <row r="117" spans="1:36" ht="24.95" customHeight="1" thickBot="1" x14ac:dyDescent="0.3">
      <c r="B117" s="208"/>
      <c r="C117" s="123"/>
      <c r="D117" s="123"/>
      <c r="E117" s="123"/>
      <c r="F117" s="123"/>
      <c r="G117" s="123"/>
      <c r="H117" s="123"/>
      <c r="I117" s="123"/>
      <c r="J117" s="119" t="s">
        <v>1</v>
      </c>
      <c r="K117" s="98"/>
      <c r="L117" s="500" t="str">
        <f>IF(AJ115=2,"X","")</f>
        <v/>
      </c>
      <c r="M117" s="501"/>
      <c r="N117" s="502"/>
      <c r="O117" s="123"/>
      <c r="P117" s="123"/>
      <c r="Q117" s="119" t="s">
        <v>2</v>
      </c>
      <c r="R117" s="500" t="str">
        <f>IF(AJ115=3,"X","")</f>
        <v/>
      </c>
      <c r="S117" s="502"/>
      <c r="T117" s="209"/>
      <c r="U117" s="209"/>
      <c r="V117" s="209"/>
      <c r="W117" s="209"/>
      <c r="X117" s="209"/>
      <c r="Y117" s="209"/>
      <c r="Z117" s="98"/>
      <c r="AA117" s="210"/>
      <c r="AB117" s="211"/>
      <c r="AC117" s="123"/>
    </row>
    <row r="118" spans="1:36" ht="66" customHeight="1" thickBot="1" x14ac:dyDescent="0.3">
      <c r="A118" s="506" t="s">
        <v>1804</v>
      </c>
      <c r="B118" s="506"/>
      <c r="C118" s="506"/>
      <c r="D118" s="506"/>
      <c r="E118" s="506"/>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row>
    <row r="119" spans="1:36" ht="21" customHeight="1" x14ac:dyDescent="0.25">
      <c r="B119" s="503" t="s">
        <v>1622</v>
      </c>
      <c r="C119" s="504"/>
      <c r="D119" s="504"/>
      <c r="E119" s="504"/>
      <c r="F119" s="504"/>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5"/>
    </row>
    <row r="120" spans="1:36" ht="57.75" customHeight="1" thickBot="1" x14ac:dyDescent="0.3">
      <c r="B120" s="497"/>
      <c r="C120" s="498"/>
      <c r="D120" s="498"/>
      <c r="E120" s="498"/>
      <c r="F120" s="498"/>
      <c r="G120" s="498"/>
      <c r="H120" s="498"/>
      <c r="I120" s="498"/>
      <c r="J120" s="498"/>
      <c r="K120" s="498"/>
      <c r="L120" s="498"/>
      <c r="M120" s="498"/>
      <c r="N120" s="498"/>
      <c r="O120" s="498"/>
      <c r="P120" s="498"/>
      <c r="Q120" s="498"/>
      <c r="R120" s="498"/>
      <c r="S120" s="498"/>
      <c r="T120" s="498"/>
      <c r="U120" s="498"/>
      <c r="V120" s="498"/>
      <c r="W120" s="498"/>
      <c r="X120" s="498"/>
      <c r="Y120" s="498"/>
      <c r="Z120" s="498"/>
      <c r="AA120" s="498"/>
      <c r="AB120" s="498"/>
      <c r="AC120" s="499"/>
    </row>
    <row r="121" spans="1:36" ht="11.25" customHeight="1" x14ac:dyDescent="0.25">
      <c r="B121" s="20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81"/>
      <c r="AB121" s="211"/>
      <c r="AC121" s="98"/>
    </row>
    <row r="122" spans="1:36" s="98" customFormat="1" x14ac:dyDescent="0.25">
      <c r="B122" s="208"/>
      <c r="AA122" s="81"/>
      <c r="AB122" s="211"/>
    </row>
  </sheetData>
  <sheetProtection algorithmName="SHA-512" hashValue="O+lT6cPiiIKr9Czxk9I47g0+WuGDkgGtRoLaCB9mOG/cCftm8tIAHaZHlazj4qsSJHjyGX5iZnbSVPpM3ouewA==" saltValue="pSRBMGPQz7gEOvUYJ5u6yg==" spinCount="100000" sheet="1" objects="1" scenarios="1" selectLockedCells="1"/>
  <mergeCells count="61">
    <mergeCell ref="AE23:AE29"/>
    <mergeCell ref="AF23:AF29"/>
    <mergeCell ref="AG23:AG29"/>
    <mergeCell ref="AE1:AG11"/>
    <mergeCell ref="A5:O5"/>
    <mergeCell ref="T5:Y5"/>
    <mergeCell ref="C19:Q19"/>
    <mergeCell ref="C17:Z17"/>
    <mergeCell ref="B1:AC1"/>
    <mergeCell ref="E3:H3"/>
    <mergeCell ref="T3:AC3"/>
    <mergeCell ref="D11:I11"/>
    <mergeCell ref="L11:Q11"/>
    <mergeCell ref="T11:X11"/>
    <mergeCell ref="AA11:AC11"/>
    <mergeCell ref="J11:K11"/>
    <mergeCell ref="Y11:Z11"/>
    <mergeCell ref="R11:S11"/>
    <mergeCell ref="A11:C11"/>
    <mergeCell ref="A103:AD103"/>
    <mergeCell ref="C104:D104"/>
    <mergeCell ref="E104:F104"/>
    <mergeCell ref="H104:I104"/>
    <mergeCell ref="C85:Q85"/>
    <mergeCell ref="C87:Q87"/>
    <mergeCell ref="C89:Q89"/>
    <mergeCell ref="AC21:AC29"/>
    <mergeCell ref="C71:Q71"/>
    <mergeCell ref="C79:Q79"/>
    <mergeCell ref="C25:V25"/>
    <mergeCell ref="C29:V29"/>
    <mergeCell ref="C31:V31"/>
    <mergeCell ref="C73:V73"/>
    <mergeCell ref="C27:Z27"/>
    <mergeCell ref="G112:M112"/>
    <mergeCell ref="X108:AA108"/>
    <mergeCell ref="B120:AC120"/>
    <mergeCell ref="L115:N115"/>
    <mergeCell ref="R115:S115"/>
    <mergeCell ref="L117:N117"/>
    <mergeCell ref="R117:S117"/>
    <mergeCell ref="B119:AC119"/>
    <mergeCell ref="A118:AC118"/>
    <mergeCell ref="P110:T110"/>
    <mergeCell ref="Z112:AB112"/>
    <mergeCell ref="P108:T108"/>
    <mergeCell ref="C83:Q83"/>
    <mergeCell ref="U108:V108"/>
    <mergeCell ref="U110:V110"/>
    <mergeCell ref="U112:V112"/>
    <mergeCell ref="C97:Q97"/>
    <mergeCell ref="E108:F108"/>
    <mergeCell ref="E110:F110"/>
    <mergeCell ref="N108:O108"/>
    <mergeCell ref="N110:O110"/>
    <mergeCell ref="A106:AD106"/>
    <mergeCell ref="AA110:AC110"/>
    <mergeCell ref="E112:F112"/>
    <mergeCell ref="N112:O112"/>
    <mergeCell ref="Q112:T112"/>
    <mergeCell ref="G110:M110"/>
  </mergeCells>
  <dataValidations count="9">
    <dataValidation type="list" allowBlank="1" showInputMessage="1" showErrorMessage="1" sqref="AA31 AA67 AA65 AA63 AA61 AA59 AA55 AA33 AA41 AA39 AA37 AA35 AA45 AA47">
      <formula1>$AJ$1:$AJ$2</formula1>
    </dataValidation>
    <dataValidation type="list" allowBlank="1" showInputMessage="1" showErrorMessage="1" sqref="AA43">
      <formula1>$AJ$1:$AJ$3</formula1>
    </dataValidation>
    <dataValidation type="list" allowBlank="1" showInputMessage="1" showErrorMessage="1" sqref="AA57">
      <formula1>$AK$1:$AK$3</formula1>
    </dataValidation>
    <dataValidation type="list" allowBlank="1" showInputMessage="1" showErrorMessage="1" sqref="AA71">
      <formula1>AJ1:AJ2</formula1>
    </dataValidation>
    <dataValidation type="list" allowBlank="1" showInputMessage="1" showErrorMessage="1" sqref="AA83 AA87 AA85">
      <formula1>$AK$83:$AK$88</formula1>
    </dataValidation>
    <dataValidation type="list" allowBlank="1" showInputMessage="1" showErrorMessage="1" sqref="AA89">
      <formula1>$AL$83:$AL$86</formula1>
    </dataValidation>
    <dataValidation type="list" allowBlank="1" showInputMessage="1" showErrorMessage="1" sqref="AA91">
      <formula1>$AM$83:$AM$85</formula1>
    </dataValidation>
    <dataValidation type="list" allowBlank="1" showInputMessage="1" showErrorMessage="1" sqref="AA95 AA81 AA79 AA93 AA101 AA73 AA75">
      <formula1>$AJ$1:$AK$1</formula1>
    </dataValidation>
    <dataValidation type="list" allowBlank="1" showInputMessage="1" showErrorMessage="1" sqref="G8 I8 S8 U8 W8 Y8 W7:Y7 E8 W10:Y10 E108:F108 E110:F110 E112:F112 N108:O108 N110:O110 N112:O112 U108:V108 U110:V110 U112:V112 AB108 E104:F104 J104">
      <formula1>$AJ$5:$AK$5</formula1>
    </dataValidation>
  </dataValidations>
  <printOptions horizontalCentered="1"/>
  <pageMargins left="0.08" right="0.08" top="0.36" bottom="0.08" header="0.31" footer="0.31"/>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57"/>
  <sheetViews>
    <sheetView workbookViewId="0">
      <selection sqref="A1:B1"/>
    </sheetView>
  </sheetViews>
  <sheetFormatPr baseColWidth="10" defaultRowHeight="15" x14ac:dyDescent="0.25"/>
  <cols>
    <col min="1" max="1" width="20.42578125" bestFit="1" customWidth="1"/>
  </cols>
  <sheetData>
    <row r="1" spans="1:17" ht="34.5" customHeight="1" x14ac:dyDescent="0.25">
      <c r="A1" s="547" t="s">
        <v>58</v>
      </c>
      <c r="B1" s="547"/>
      <c r="C1" s="547" t="str">
        <f>'FICHE évaluateur'!$D$5</f>
        <v/>
      </c>
      <c r="D1" s="547"/>
      <c r="E1" s="547"/>
      <c r="F1" s="547"/>
      <c r="G1" s="547"/>
      <c r="H1" s="547"/>
      <c r="I1" s="547"/>
      <c r="J1" s="17"/>
      <c r="K1" s="17"/>
      <c r="L1" s="17"/>
      <c r="M1" s="17"/>
      <c r="N1" s="17"/>
      <c r="O1" s="17"/>
      <c r="P1" s="17"/>
      <c r="Q1" s="17"/>
    </row>
    <row r="2" spans="1:17" ht="23.25" x14ac:dyDescent="0.25">
      <c r="A2" s="544" t="s">
        <v>24</v>
      </c>
      <c r="B2" s="545"/>
      <c r="C2" s="545"/>
      <c r="D2" s="545"/>
      <c r="E2" s="545"/>
      <c r="F2" s="545"/>
      <c r="G2" s="545"/>
      <c r="H2" s="545"/>
      <c r="I2" s="546"/>
    </row>
    <row r="3" spans="1:17" x14ac:dyDescent="0.25">
      <c r="A3" t="s">
        <v>59</v>
      </c>
      <c r="B3">
        <f>'FICHE CLUB'!$AJ$15</f>
        <v>0</v>
      </c>
    </row>
    <row r="4" spans="1:17" x14ac:dyDescent="0.25">
      <c r="A4" t="s">
        <v>60</v>
      </c>
      <c r="B4">
        <f>'FICHE CLUB'!$AJ$17</f>
        <v>0</v>
      </c>
    </row>
    <row r="5" spans="1:17" x14ac:dyDescent="0.25">
      <c r="A5" t="s">
        <v>61</v>
      </c>
      <c r="B5">
        <f>'FICHE CLUB'!$AJ$19</f>
        <v>0</v>
      </c>
    </row>
    <row r="6" spans="1:17" x14ac:dyDescent="0.25">
      <c r="A6" t="s">
        <v>1696</v>
      </c>
      <c r="B6">
        <f>'FICHE CLUB'!$AJ$23</f>
        <v>0</v>
      </c>
    </row>
    <row r="7" spans="1:17" x14ac:dyDescent="0.25">
      <c r="A7" t="s">
        <v>62</v>
      </c>
      <c r="B7">
        <f>'FICHE CLUB'!$AJ$31</f>
        <v>0</v>
      </c>
    </row>
    <row r="8" spans="1:17" x14ac:dyDescent="0.25">
      <c r="A8" t="s">
        <v>6</v>
      </c>
      <c r="B8">
        <f>'FICHE CLUB'!$AJ$33</f>
        <v>1</v>
      </c>
    </row>
    <row r="9" spans="1:17" x14ac:dyDescent="0.25">
      <c r="A9" t="s">
        <v>63</v>
      </c>
      <c r="B9">
        <f>'FICHE CLUB'!$AJ$35</f>
        <v>0</v>
      </c>
    </row>
    <row r="10" spans="1:17" x14ac:dyDescent="0.25">
      <c r="A10" t="s">
        <v>64</v>
      </c>
      <c r="B10">
        <f>'FICHE CLUB'!$AJ$37</f>
        <v>1</v>
      </c>
    </row>
    <row r="11" spans="1:17" x14ac:dyDescent="0.25">
      <c r="A11" t="s">
        <v>65</v>
      </c>
      <c r="B11">
        <f>'FICHE CLUB'!$AJ$39</f>
        <v>0</v>
      </c>
    </row>
    <row r="12" spans="1:17" x14ac:dyDescent="0.25">
      <c r="A12" t="s">
        <v>90</v>
      </c>
      <c r="B12">
        <f>'FICHE CLUB'!$AJ$41</f>
        <v>0</v>
      </c>
    </row>
    <row r="13" spans="1:17" x14ac:dyDescent="0.25">
      <c r="A13" t="s">
        <v>66</v>
      </c>
      <c r="B13">
        <f>'FICHE CLUB'!$AJ$43</f>
        <v>1</v>
      </c>
    </row>
    <row r="14" spans="1:17" x14ac:dyDescent="0.25">
      <c r="A14" t="s">
        <v>67</v>
      </c>
      <c r="B14">
        <f>'FICHE CLUB'!$AJ$45</f>
        <v>2</v>
      </c>
    </row>
    <row r="15" spans="1:17" ht="15.75" customHeight="1" x14ac:dyDescent="0.25">
      <c r="A15" t="s">
        <v>1697</v>
      </c>
      <c r="B15">
        <f>'FICHE CLUB'!$AJ$47</f>
        <v>2</v>
      </c>
    </row>
    <row r="16" spans="1:17" ht="18.75" customHeight="1" x14ac:dyDescent="0.25"/>
    <row r="17" spans="1:9" ht="23.25" x14ac:dyDescent="0.25">
      <c r="A17" s="541" t="s">
        <v>25</v>
      </c>
      <c r="B17" s="542"/>
      <c r="C17" s="542"/>
      <c r="D17" s="542"/>
      <c r="E17" s="542"/>
      <c r="F17" s="542"/>
      <c r="G17" s="542"/>
      <c r="H17" s="542"/>
      <c r="I17" s="543"/>
    </row>
    <row r="18" spans="1:9" x14ac:dyDescent="0.25">
      <c r="A18" t="s">
        <v>68</v>
      </c>
      <c r="B18">
        <f>'FICHE CLUB'!$AJ$51</f>
        <v>0</v>
      </c>
    </row>
    <row r="19" spans="1:9" x14ac:dyDescent="0.25">
      <c r="A19" t="s">
        <v>69</v>
      </c>
      <c r="B19">
        <f>'FICHE CLUB'!$AJ$53</f>
        <v>0</v>
      </c>
    </row>
    <row r="20" spans="1:9" x14ac:dyDescent="0.25">
      <c r="A20" t="s">
        <v>70</v>
      </c>
      <c r="B20">
        <f>'FICHE CLUB'!$AJ$55</f>
        <v>1</v>
      </c>
    </row>
    <row r="21" spans="1:9" x14ac:dyDescent="0.25">
      <c r="A21" t="s">
        <v>11</v>
      </c>
      <c r="B21">
        <f>'FICHE CLUB'!$AJ$57</f>
        <v>1</v>
      </c>
    </row>
    <row r="22" spans="1:9" x14ac:dyDescent="0.25">
      <c r="A22" t="s">
        <v>15</v>
      </c>
      <c r="B22">
        <f>'FICHE CLUB'!$AJ$59</f>
        <v>1</v>
      </c>
    </row>
    <row r="23" spans="1:9" x14ac:dyDescent="0.25">
      <c r="A23" t="s">
        <v>71</v>
      </c>
      <c r="B23">
        <f>'FICHE CLUB'!$AJ$61</f>
        <v>0</v>
      </c>
    </row>
    <row r="24" spans="1:9" x14ac:dyDescent="0.25">
      <c r="A24" t="s">
        <v>72</v>
      </c>
      <c r="B24">
        <f>'FICHE CLUB'!$AJ$63</f>
        <v>2</v>
      </c>
    </row>
    <row r="25" spans="1:9" x14ac:dyDescent="0.25">
      <c r="A25" t="s">
        <v>73</v>
      </c>
      <c r="B25">
        <f>'FICHE CLUB'!$AJ$65</f>
        <v>1</v>
      </c>
    </row>
    <row r="26" spans="1:9" x14ac:dyDescent="0.25">
      <c r="A26" t="s">
        <v>74</v>
      </c>
      <c r="B26">
        <f>'FICHE CLUB'!$AJ$67</f>
        <v>2</v>
      </c>
    </row>
    <row r="29" spans="1:9" ht="16.5" customHeight="1" x14ac:dyDescent="0.25"/>
    <row r="30" spans="1:9" ht="23.25" x14ac:dyDescent="0.25">
      <c r="A30" s="538" t="s">
        <v>26</v>
      </c>
      <c r="B30" s="539"/>
      <c r="C30" s="539"/>
      <c r="D30" s="539"/>
      <c r="E30" s="539"/>
      <c r="F30" s="539"/>
      <c r="G30" s="539"/>
      <c r="H30" s="539"/>
      <c r="I30" s="540"/>
    </row>
    <row r="31" spans="1:9" x14ac:dyDescent="0.25">
      <c r="A31" t="s">
        <v>75</v>
      </c>
      <c r="B31">
        <f>'FICHE évaluateur'!$M$81</f>
        <v>0</v>
      </c>
    </row>
    <row r="32" spans="1:9" x14ac:dyDescent="0.25">
      <c r="A32" t="s">
        <v>76</v>
      </c>
      <c r="B32">
        <f>'FICHE évaluateur'!$M$83</f>
        <v>0</v>
      </c>
    </row>
    <row r="33" spans="1:9" x14ac:dyDescent="0.25">
      <c r="A33" t="s">
        <v>87</v>
      </c>
      <c r="B33">
        <f>'FICHE évaluateur'!$M$85</f>
        <v>0</v>
      </c>
    </row>
    <row r="40" spans="1:9" ht="23.25" x14ac:dyDescent="0.25">
      <c r="A40" s="535" t="s">
        <v>27</v>
      </c>
      <c r="B40" s="536"/>
      <c r="C40" s="536"/>
      <c r="D40" s="536"/>
      <c r="E40" s="536"/>
      <c r="F40" s="536"/>
      <c r="G40" s="536"/>
      <c r="H40" s="536"/>
      <c r="I40" s="537"/>
    </row>
    <row r="41" spans="1:9" x14ac:dyDescent="0.25">
      <c r="A41" t="s">
        <v>77</v>
      </c>
      <c r="B41">
        <f>'FICHE CLUB'!$AJ$79</f>
        <v>1</v>
      </c>
    </row>
    <row r="42" spans="1:9" x14ac:dyDescent="0.25">
      <c r="A42" t="s">
        <v>1698</v>
      </c>
      <c r="B42">
        <f>'FICHE CLUB'!$AJ$81</f>
        <v>0</v>
      </c>
    </row>
    <row r="43" spans="1:9" x14ac:dyDescent="0.25">
      <c r="A43" t="s">
        <v>78</v>
      </c>
      <c r="B43">
        <f>'FICHE CLUB'!$AJ$83</f>
        <v>0</v>
      </c>
    </row>
    <row r="44" spans="1:9" x14ac:dyDescent="0.25">
      <c r="A44" t="s">
        <v>79</v>
      </c>
      <c r="B44">
        <f>'FICHE CLUB'!$AJ$85</f>
        <v>1</v>
      </c>
    </row>
    <row r="45" spans="1:9" x14ac:dyDescent="0.25">
      <c r="A45" t="s">
        <v>80</v>
      </c>
      <c r="B45">
        <f>'FICHE CLUB'!$AJ$87</f>
        <v>2</v>
      </c>
    </row>
    <row r="46" spans="1:9" x14ac:dyDescent="0.25">
      <c r="A46" t="s">
        <v>81</v>
      </c>
      <c r="B46">
        <f>'FICHE CLUB'!$AJ$89</f>
        <v>1</v>
      </c>
    </row>
    <row r="47" spans="1:9" x14ac:dyDescent="0.25">
      <c r="A47" t="s">
        <v>1701</v>
      </c>
      <c r="B47">
        <f>MIN('FICHE CLUB'!AJ91:AJ93)</f>
        <v>0</v>
      </c>
    </row>
    <row r="48" spans="1:9" x14ac:dyDescent="0.25">
      <c r="A48" t="s">
        <v>1699</v>
      </c>
      <c r="B48">
        <f>'FICHE CLUB'!$AJ$95</f>
        <v>0</v>
      </c>
    </row>
    <row r="49" spans="1:2" x14ac:dyDescent="0.25">
      <c r="A49" t="s">
        <v>1700</v>
      </c>
      <c r="B49">
        <f>MIN('FICHE CLUB'!AJ97:AJ99)</f>
        <v>2</v>
      </c>
    </row>
    <row r="50" spans="1:2" x14ac:dyDescent="0.25">
      <c r="A50" t="s">
        <v>82</v>
      </c>
      <c r="B50">
        <f>'FICHE CLUB'!$AJ$101</f>
        <v>0</v>
      </c>
    </row>
    <row r="54" spans="1:2" x14ac:dyDescent="0.25">
      <c r="A54" t="s">
        <v>83</v>
      </c>
      <c r="B54">
        <f>'FICHE CLUB'!$AJ$13</f>
        <v>0</v>
      </c>
    </row>
    <row r="55" spans="1:2" x14ac:dyDescent="0.25">
      <c r="A55" t="s">
        <v>84</v>
      </c>
      <c r="B55">
        <f>'FICHE CLUB'!$AJ$49</f>
        <v>0</v>
      </c>
    </row>
    <row r="56" spans="1:2" x14ac:dyDescent="0.25">
      <c r="A56" t="s">
        <v>85</v>
      </c>
      <c r="B56">
        <f>'FICHE CLUB'!$AJ$69</f>
        <v>0</v>
      </c>
    </row>
    <row r="57" spans="1:2" x14ac:dyDescent="0.25">
      <c r="A57" t="s">
        <v>86</v>
      </c>
      <c r="B57">
        <f>'FICHE CLUB'!$AJ$77</f>
        <v>0</v>
      </c>
    </row>
  </sheetData>
  <sheetProtection sheet="1" objects="1" scenarios="1" selectLockedCells="1"/>
  <mergeCells count="6">
    <mergeCell ref="A40:I40"/>
    <mergeCell ref="A30:I30"/>
    <mergeCell ref="A17:I17"/>
    <mergeCell ref="A2:I2"/>
    <mergeCell ref="C1:I1"/>
    <mergeCell ref="A1:B1"/>
  </mergeCells>
  <printOptions horizontalCentered="1" verticalCentered="1"/>
  <pageMargins left="0.35433070866141736" right="0.35433070866141736" top="0.23622047244094491" bottom="0.35433070866141736"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C11"/>
  <sheetViews>
    <sheetView workbookViewId="0">
      <selection activeCell="AZ2" sqref="AZ2"/>
    </sheetView>
  </sheetViews>
  <sheetFormatPr baseColWidth="10" defaultRowHeight="15" x14ac:dyDescent="0.25"/>
  <cols>
    <col min="1" max="1" width="10.85546875" style="53" customWidth="1"/>
    <col min="2" max="2" width="12.42578125" style="53" bestFit="1" customWidth="1"/>
    <col min="3" max="3" width="9.7109375" style="53" bestFit="1" customWidth="1"/>
    <col min="4" max="4" width="10.42578125" style="53" bestFit="1" customWidth="1"/>
    <col min="5" max="5" width="24" style="53" bestFit="1" customWidth="1"/>
    <col min="6" max="6" width="17.5703125" style="53" customWidth="1"/>
    <col min="7" max="7" width="14.5703125" style="53" customWidth="1"/>
    <col min="8" max="8" width="18.28515625" style="53" customWidth="1"/>
    <col min="9" max="9" width="20" style="53" customWidth="1"/>
    <col min="10" max="10" width="23" style="53" customWidth="1"/>
    <col min="11" max="11" width="16.5703125" style="53" customWidth="1"/>
    <col min="12" max="12" width="16.42578125" style="53" bestFit="1" customWidth="1"/>
    <col min="13" max="54" width="10.7109375" style="53" customWidth="1"/>
    <col min="55" max="55" width="9.42578125" style="53" bestFit="1" customWidth="1"/>
    <col min="56" max="56" width="8.42578125" style="53" bestFit="1" customWidth="1"/>
    <col min="57" max="57" width="5.140625" style="53" bestFit="1" customWidth="1"/>
    <col min="58" max="64" width="11.42578125" style="53"/>
    <col min="65" max="65" width="12.5703125" style="53" bestFit="1" customWidth="1"/>
    <col min="66" max="16384" width="11.42578125" style="53"/>
  </cols>
  <sheetData>
    <row r="1" spans="1:55" ht="21" x14ac:dyDescent="0.35">
      <c r="A1" s="557" t="s">
        <v>1702</v>
      </c>
      <c r="B1" s="557"/>
      <c r="C1" s="557"/>
      <c r="D1" s="557"/>
      <c r="E1" s="557"/>
    </row>
    <row r="2" spans="1:55" s="334" customFormat="1" ht="60" x14ac:dyDescent="0.25">
      <c r="A2" s="336" t="s">
        <v>91</v>
      </c>
      <c r="B2" s="336" t="s">
        <v>1704</v>
      </c>
      <c r="C2" s="336" t="s">
        <v>1703</v>
      </c>
      <c r="D2" s="336" t="s">
        <v>1710</v>
      </c>
      <c r="E2" s="336" t="s">
        <v>92</v>
      </c>
      <c r="F2" s="336" t="s">
        <v>1705</v>
      </c>
      <c r="G2" s="336" t="s">
        <v>1706</v>
      </c>
      <c r="H2" s="336" t="s">
        <v>1707</v>
      </c>
      <c r="I2" s="336" t="s">
        <v>1708</v>
      </c>
      <c r="J2" s="336" t="s">
        <v>1709</v>
      </c>
      <c r="K2" s="336" t="s">
        <v>1750</v>
      </c>
    </row>
    <row r="3" spans="1:55" s="334" customFormat="1" x14ac:dyDescent="0.25">
      <c r="A3" s="337">
        <f>'FICHE CLUB'!$E$3</f>
        <v>0</v>
      </c>
      <c r="B3" s="337" t="s">
        <v>102</v>
      </c>
      <c r="C3" s="337"/>
      <c r="D3" s="337" t="e">
        <f>'FICHE CLUB'!$P$5</f>
        <v>#N/A</v>
      </c>
      <c r="E3" s="337" t="str">
        <f>'FICHE CLUB'!$T$3</f>
        <v/>
      </c>
      <c r="F3" s="337">
        <f>'FICHE CLUB'!$D$11</f>
        <v>0</v>
      </c>
      <c r="G3" s="337">
        <f>'FICHE CLUB'!$L$11</f>
        <v>0</v>
      </c>
      <c r="H3" s="337">
        <f>'FICHE CLUB'!$T$11</f>
        <v>0</v>
      </c>
      <c r="I3" s="337">
        <f>'FICHE CLUB'!$AA$11</f>
        <v>0</v>
      </c>
      <c r="J3" s="337" t="str">
        <f>'FICHE CLUB'!$AK$108</f>
        <v/>
      </c>
      <c r="K3" s="337">
        <f>'FICHE CLUB'!$B$120</f>
        <v>0</v>
      </c>
    </row>
    <row r="8" spans="1:55" ht="21" x14ac:dyDescent="0.35">
      <c r="A8" s="563" t="s">
        <v>1752</v>
      </c>
      <c r="B8" s="563"/>
      <c r="C8" s="563"/>
      <c r="D8" s="563"/>
      <c r="E8" s="563"/>
    </row>
    <row r="9" spans="1:55" s="56" customFormat="1" ht="15" customHeight="1" x14ac:dyDescent="0.25">
      <c r="A9" s="558" t="s">
        <v>1751</v>
      </c>
      <c r="B9" s="558"/>
      <c r="C9" s="558"/>
      <c r="D9" s="558"/>
      <c r="E9" s="558"/>
      <c r="F9" s="558"/>
      <c r="G9" s="558"/>
      <c r="H9" s="558"/>
      <c r="I9" s="558"/>
      <c r="J9" s="558"/>
      <c r="K9" s="558"/>
      <c r="L9" s="559"/>
      <c r="M9" s="560" t="s">
        <v>98</v>
      </c>
      <c r="N9" s="561"/>
      <c r="O9" s="561"/>
      <c r="P9" s="561"/>
      <c r="Q9" s="561"/>
      <c r="R9" s="561"/>
      <c r="S9" s="561"/>
      <c r="T9" s="561"/>
      <c r="U9" s="561"/>
      <c r="V9" s="561"/>
      <c r="W9" s="561"/>
      <c r="X9" s="561"/>
      <c r="Y9" s="561"/>
      <c r="Z9" s="561"/>
      <c r="AA9" s="561"/>
      <c r="AB9" s="561"/>
      <c r="AC9" s="562"/>
      <c r="AD9" s="548" t="s">
        <v>99</v>
      </c>
      <c r="AE9" s="549"/>
      <c r="AF9" s="549"/>
      <c r="AG9" s="549"/>
      <c r="AH9" s="549"/>
      <c r="AI9" s="549"/>
      <c r="AJ9" s="549"/>
      <c r="AK9" s="549"/>
      <c r="AL9" s="550"/>
      <c r="AM9" s="551" t="s">
        <v>100</v>
      </c>
      <c r="AN9" s="552"/>
      <c r="AO9" s="553"/>
      <c r="AP9" s="554" t="s">
        <v>101</v>
      </c>
      <c r="AQ9" s="555"/>
      <c r="AR9" s="555"/>
      <c r="AS9" s="555"/>
      <c r="AT9" s="555"/>
      <c r="AU9" s="555"/>
      <c r="AV9" s="555"/>
      <c r="AW9" s="555"/>
      <c r="AX9" s="555"/>
      <c r="AY9" s="555"/>
      <c r="AZ9" s="555"/>
      <c r="BA9" s="556"/>
      <c r="BB9" s="345"/>
      <c r="BC9" s="399"/>
    </row>
    <row r="10" spans="1:55" s="57" customFormat="1" ht="33.75" customHeight="1" x14ac:dyDescent="0.25">
      <c r="A10" s="54" t="s">
        <v>1711</v>
      </c>
      <c r="B10" s="54" t="s">
        <v>1712</v>
      </c>
      <c r="C10" s="54" t="s">
        <v>1713</v>
      </c>
      <c r="D10" s="54" t="s">
        <v>1714</v>
      </c>
      <c r="E10" s="54" t="s">
        <v>92</v>
      </c>
      <c r="F10" s="54" t="s">
        <v>1715</v>
      </c>
      <c r="G10" s="54" t="s">
        <v>93</v>
      </c>
      <c r="H10" s="54" t="s">
        <v>94</v>
      </c>
      <c r="I10" s="54" t="s">
        <v>95</v>
      </c>
      <c r="J10" s="54" t="s">
        <v>97</v>
      </c>
      <c r="K10" s="55" t="s">
        <v>1735</v>
      </c>
      <c r="L10" s="54" t="s">
        <v>96</v>
      </c>
      <c r="M10" s="347" t="s">
        <v>1738</v>
      </c>
      <c r="N10" s="340" t="s">
        <v>60</v>
      </c>
      <c r="O10" s="347" t="s">
        <v>1737</v>
      </c>
      <c r="P10" s="347" t="s">
        <v>1739</v>
      </c>
      <c r="Q10" s="347" t="s">
        <v>1736</v>
      </c>
      <c r="R10" s="347" t="s">
        <v>1740</v>
      </c>
      <c r="S10" s="347" t="s">
        <v>1741</v>
      </c>
      <c r="T10" s="347" t="s">
        <v>1742</v>
      </c>
      <c r="U10" s="340" t="s">
        <v>62</v>
      </c>
      <c r="V10" s="340" t="s">
        <v>6</v>
      </c>
      <c r="W10" s="340" t="s">
        <v>63</v>
      </c>
      <c r="X10" s="340" t="s">
        <v>64</v>
      </c>
      <c r="Y10" s="340" t="s">
        <v>65</v>
      </c>
      <c r="Z10" s="340" t="s">
        <v>90</v>
      </c>
      <c r="AA10" s="340" t="s">
        <v>66</v>
      </c>
      <c r="AB10" s="340" t="s">
        <v>67</v>
      </c>
      <c r="AC10" s="340" t="s">
        <v>1697</v>
      </c>
      <c r="AD10" s="341" t="s">
        <v>68</v>
      </c>
      <c r="AE10" s="341" t="s">
        <v>69</v>
      </c>
      <c r="AF10" s="341" t="s">
        <v>70</v>
      </c>
      <c r="AG10" s="341" t="s">
        <v>11</v>
      </c>
      <c r="AH10" s="341" t="s">
        <v>15</v>
      </c>
      <c r="AI10" s="341" t="s">
        <v>71</v>
      </c>
      <c r="AJ10" s="341" t="s">
        <v>72</v>
      </c>
      <c r="AK10" s="341" t="s">
        <v>73</v>
      </c>
      <c r="AL10" s="341" t="s">
        <v>74</v>
      </c>
      <c r="AM10" s="342" t="s">
        <v>75</v>
      </c>
      <c r="AN10" s="342" t="s">
        <v>76</v>
      </c>
      <c r="AO10" s="342" t="s">
        <v>87</v>
      </c>
      <c r="AP10" s="343" t="s">
        <v>77</v>
      </c>
      <c r="AQ10" s="346" t="s">
        <v>1698</v>
      </c>
      <c r="AR10" s="343" t="s">
        <v>78</v>
      </c>
      <c r="AS10" s="343" t="s">
        <v>79</v>
      </c>
      <c r="AT10" s="343" t="s">
        <v>80</v>
      </c>
      <c r="AU10" s="343" t="s">
        <v>81</v>
      </c>
      <c r="AV10" s="343" t="s">
        <v>1744</v>
      </c>
      <c r="AW10" s="343" t="s">
        <v>1745</v>
      </c>
      <c r="AX10" s="343" t="s">
        <v>1746</v>
      </c>
      <c r="AY10" s="343" t="s">
        <v>1747</v>
      </c>
      <c r="AZ10" s="343" t="s">
        <v>1748</v>
      </c>
      <c r="BA10" s="343" t="s">
        <v>82</v>
      </c>
      <c r="BB10" s="344" t="s">
        <v>1749</v>
      </c>
      <c r="BC10" s="400" t="s">
        <v>1805</v>
      </c>
    </row>
    <row r="11" spans="1:55" s="58" customFormat="1" x14ac:dyDescent="0.25">
      <c r="A11" s="59">
        <f>'FICHE évaluateur'!$D$3</f>
        <v>0</v>
      </c>
      <c r="B11" s="59" t="s">
        <v>102</v>
      </c>
      <c r="C11" s="59" t="str">
        <f>'FICHE évaluateur'!$N$119</f>
        <v/>
      </c>
      <c r="D11" s="59" t="e">
        <f>'FICHE évaluateur'!$N$7</f>
        <v>#N/A</v>
      </c>
      <c r="E11" s="59" t="str">
        <f>'FICHE évaluateur'!$D$5</f>
        <v/>
      </c>
      <c r="F11" s="59" t="str">
        <f>'FICHE évaluateur'!$D$9</f>
        <v/>
      </c>
      <c r="G11" s="59" t="str">
        <f>'FICHE évaluateur'!$N$12</f>
        <v/>
      </c>
      <c r="H11" s="59">
        <f>'FICHE évaluateur'!$E$117</f>
        <v>0</v>
      </c>
      <c r="I11" s="59">
        <f>'FICHE évaluateur'!$A$122</f>
        <v>0</v>
      </c>
      <c r="J11" s="60" t="str">
        <f>'FICHE évaluateur'!$N$119</f>
        <v/>
      </c>
      <c r="K11" s="61">
        <f>'FICHE évaluateur'!$A$127</f>
        <v>0</v>
      </c>
      <c r="L11" s="59" t="str">
        <f>'FICHE évaluateur'!$N$129</f>
        <v>Non éligible</v>
      </c>
      <c r="M11" s="62">
        <f>'FICHE évaluateur'!$C$23</f>
        <v>0</v>
      </c>
      <c r="N11" s="62">
        <f>'FICHE évaluateur'!$C$25</f>
        <v>0</v>
      </c>
      <c r="O11" s="62">
        <f>'FICHE évaluateur'!$C$27</f>
        <v>0</v>
      </c>
      <c r="P11" s="62">
        <f>'FICHE évaluateur'!$C$29</f>
        <v>0</v>
      </c>
      <c r="Q11" s="62">
        <f>'FICHE évaluateur'!$C$31</f>
        <v>0</v>
      </c>
      <c r="R11" s="62">
        <f>'FICHE évaluateur'!$C$33</f>
        <v>0</v>
      </c>
      <c r="S11" s="62">
        <f>'FICHE évaluateur'!$C$35</f>
        <v>0</v>
      </c>
      <c r="T11" s="62">
        <f>'FICHE évaluateur'!$C$37</f>
        <v>0</v>
      </c>
      <c r="U11" s="62">
        <f>IF('FICHE évaluateur'!$C$39="OUI",1,0)</f>
        <v>0</v>
      </c>
      <c r="V11" s="62">
        <f>IF('FICHE évaluateur'!$C$41="OUI",1,0)</f>
        <v>0</v>
      </c>
      <c r="W11" s="62">
        <f>IF('FICHE évaluateur'!$C$43="OUI",1,0)</f>
        <v>0</v>
      </c>
      <c r="X11" s="62">
        <f>IF('FICHE évaluateur'!$C$45="OUI",1,0)</f>
        <v>0</v>
      </c>
      <c r="Y11" s="62">
        <f>IF('FICHE évaluateur'!$C$47="OUI",1,0)</f>
        <v>0</v>
      </c>
      <c r="Z11" s="62">
        <f>IF('FICHE évaluateur'!$C$49="OUI",1,0)</f>
        <v>0</v>
      </c>
      <c r="AA11" s="62">
        <f>'FICHE évaluateur'!$C$51</f>
        <v>0</v>
      </c>
      <c r="AB11" s="62">
        <f>IF('FICHE évaluateur'!$C$53="OUI",1,0)</f>
        <v>0</v>
      </c>
      <c r="AC11" s="62">
        <f>IF('FICHE évaluateur'!$C$55="OUI",1,0)</f>
        <v>0</v>
      </c>
      <c r="AD11" s="63">
        <f>'FICHE évaluateur'!$C$60</f>
        <v>0</v>
      </c>
      <c r="AE11" s="63">
        <f>'FICHE évaluateur'!$C$62</f>
        <v>0</v>
      </c>
      <c r="AF11" s="63">
        <f>IF('FICHE évaluateur'!$C$64="OUI",1,0)</f>
        <v>0</v>
      </c>
      <c r="AG11" s="63">
        <f>'FICHE évaluateur'!$C$66</f>
        <v>0</v>
      </c>
      <c r="AH11" s="63">
        <f>IF('FICHE évaluateur'!$C$68="OUI",1,0)</f>
        <v>0</v>
      </c>
      <c r="AI11" s="63">
        <f>IF('FICHE évaluateur'!$C$70="OUI",1,0)</f>
        <v>0</v>
      </c>
      <c r="AJ11" s="63">
        <f>IF('FICHE évaluateur'!$C$72="OUI",1,0)</f>
        <v>0</v>
      </c>
      <c r="AK11" s="63">
        <f>IF('FICHE évaluateur'!$C$74="OUI",1,0)</f>
        <v>0</v>
      </c>
      <c r="AL11" s="63">
        <f>IF('FICHE évaluateur'!$C$76="OUI",1,0)</f>
        <v>0</v>
      </c>
      <c r="AM11" s="64">
        <f>IF('FICHE évaluateur'!$C$81="OUI",1,0)</f>
        <v>0</v>
      </c>
      <c r="AN11" s="64">
        <f>IF('FICHE évaluateur'!$C$83="OUI",1,0)</f>
        <v>0</v>
      </c>
      <c r="AO11" s="64">
        <f>IF('FICHE évaluateur'!$C$85="NON",1,0)</f>
        <v>0</v>
      </c>
      <c r="AP11" s="65">
        <f>IF('FICHE évaluateur'!$C$90="OUI",1,0)</f>
        <v>0</v>
      </c>
      <c r="AQ11" s="65">
        <f>IF('FICHE évaluateur'!$C$92="OUI",1,0)</f>
        <v>0</v>
      </c>
      <c r="AR11" s="65">
        <f>'FICHE évaluateur'!$C$94</f>
        <v>0</v>
      </c>
      <c r="AS11" s="65">
        <f>'FICHE évaluateur'!$C$96</f>
        <v>0</v>
      </c>
      <c r="AT11" s="65">
        <f>'FICHE évaluateur'!$C$98</f>
        <v>0</v>
      </c>
      <c r="AU11" s="65">
        <f>'FICHE évaluateur'!$C$100</f>
        <v>0</v>
      </c>
      <c r="AV11" s="65">
        <f>'FICHE évaluateur'!$C$102</f>
        <v>0</v>
      </c>
      <c r="AW11" s="65">
        <f>IF('FICHE évaluateur'!$C$104="OUI",1,0)</f>
        <v>0</v>
      </c>
      <c r="AX11" s="65">
        <f>IF('FICHE évaluateur'!$C$106="OUI",1,0)</f>
        <v>0</v>
      </c>
      <c r="AY11" s="65">
        <f>'FICHE évaluateur'!$C$108</f>
        <v>0</v>
      </c>
      <c r="AZ11" s="65">
        <f>'FICHE évaluateur'!$C$110</f>
        <v>0</v>
      </c>
      <c r="BA11" s="65">
        <f>IF('FICHE évaluateur'!$C$112="OUI",1,0)</f>
        <v>0</v>
      </c>
      <c r="BB11" s="66">
        <f>'FICHE évaluateur'!$A$134</f>
        <v>0</v>
      </c>
      <c r="BC11" s="401" t="str">
        <f>'FICHE CLUB'!AJ104</f>
        <v>Non renseigné</v>
      </c>
    </row>
  </sheetData>
  <mergeCells count="7">
    <mergeCell ref="AD9:AL9"/>
    <mergeCell ref="AM9:AO9"/>
    <mergeCell ref="AP9:BA9"/>
    <mergeCell ref="A1:E1"/>
    <mergeCell ref="A9:L9"/>
    <mergeCell ref="M9:AC9"/>
    <mergeCell ref="A8:E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1442"/>
  <sheetViews>
    <sheetView workbookViewId="0"/>
  </sheetViews>
  <sheetFormatPr baseColWidth="10" defaultRowHeight="15" x14ac:dyDescent="0.25"/>
  <cols>
    <col min="1" max="1" width="7" style="52" bestFit="1" customWidth="1"/>
    <col min="2" max="2" width="56.140625" style="52" bestFit="1" customWidth="1"/>
    <col min="3" max="3" width="33.140625" bestFit="1" customWidth="1"/>
    <col min="4" max="4" width="18.140625" customWidth="1"/>
    <col min="5" max="5" width="5.5703125" bestFit="1" customWidth="1"/>
    <col min="6" max="6" width="25" bestFit="1" customWidth="1"/>
    <col min="8" max="8" width="10.85546875" bestFit="1" customWidth="1"/>
    <col min="9" max="9" width="4" bestFit="1" customWidth="1"/>
    <col min="11" max="11" width="2.140625" bestFit="1" customWidth="1"/>
    <col min="12" max="12" width="17" bestFit="1" customWidth="1"/>
    <col min="14" max="14" width="20.85546875" bestFit="1" customWidth="1"/>
  </cols>
  <sheetData>
    <row r="1" spans="1:14" x14ac:dyDescent="0.25">
      <c r="A1" s="52" t="s">
        <v>1496</v>
      </c>
      <c r="B1" s="52" t="s">
        <v>1497</v>
      </c>
      <c r="C1" t="s">
        <v>1716</v>
      </c>
      <c r="D1" t="s">
        <v>1715</v>
      </c>
      <c r="E1">
        <v>2017</v>
      </c>
      <c r="F1" s="52" t="s">
        <v>1726</v>
      </c>
      <c r="G1">
        <v>16</v>
      </c>
      <c r="H1" t="s">
        <v>1476</v>
      </c>
      <c r="I1">
        <v>1</v>
      </c>
      <c r="L1" t="s">
        <v>1491</v>
      </c>
      <c r="N1" t="s">
        <v>1626</v>
      </c>
    </row>
    <row r="2" spans="1:14" x14ac:dyDescent="0.25">
      <c r="A2" s="52">
        <v>500021</v>
      </c>
      <c r="B2" s="52" t="s">
        <v>208</v>
      </c>
      <c r="C2" s="52" t="s">
        <v>1723</v>
      </c>
      <c r="D2" s="52" t="s">
        <v>1626</v>
      </c>
      <c r="E2">
        <v>2018</v>
      </c>
      <c r="F2" s="52" t="s">
        <v>1727</v>
      </c>
      <c r="G2">
        <v>17</v>
      </c>
      <c r="H2" t="s">
        <v>1477</v>
      </c>
      <c r="I2">
        <v>2</v>
      </c>
      <c r="K2" t="s">
        <v>1473</v>
      </c>
      <c r="L2" t="s">
        <v>1492</v>
      </c>
      <c r="N2" t="s">
        <v>1629</v>
      </c>
    </row>
    <row r="3" spans="1:14" x14ac:dyDescent="0.25">
      <c r="A3" s="52">
        <v>500042</v>
      </c>
      <c r="B3" s="52" t="s">
        <v>209</v>
      </c>
      <c r="C3" s="52" t="s">
        <v>1723</v>
      </c>
      <c r="D3" s="52" t="s">
        <v>1626</v>
      </c>
      <c r="E3">
        <v>2019</v>
      </c>
      <c r="F3" s="52" t="s">
        <v>1729</v>
      </c>
      <c r="G3">
        <v>19</v>
      </c>
      <c r="H3" t="s">
        <v>1478</v>
      </c>
      <c r="I3">
        <v>3</v>
      </c>
      <c r="L3" t="s">
        <v>1493</v>
      </c>
      <c r="N3" t="s">
        <v>1627</v>
      </c>
    </row>
    <row r="4" spans="1:14" x14ac:dyDescent="0.25">
      <c r="A4" s="52">
        <v>500045</v>
      </c>
      <c r="B4" s="52" t="s">
        <v>210</v>
      </c>
      <c r="C4" s="52" t="s">
        <v>1723</v>
      </c>
      <c r="D4" s="52" t="s">
        <v>1626</v>
      </c>
      <c r="E4">
        <v>2020</v>
      </c>
      <c r="F4" s="52" t="s">
        <v>1730</v>
      </c>
      <c r="G4">
        <v>23</v>
      </c>
      <c r="H4" t="s">
        <v>1479</v>
      </c>
      <c r="I4">
        <v>4</v>
      </c>
      <c r="L4" t="s">
        <v>1494</v>
      </c>
      <c r="N4" t="s">
        <v>1628</v>
      </c>
    </row>
    <row r="5" spans="1:14" x14ac:dyDescent="0.25">
      <c r="A5" s="52">
        <v>500057</v>
      </c>
      <c r="B5" s="52" t="s">
        <v>211</v>
      </c>
      <c r="C5" s="52" t="s">
        <v>1723</v>
      </c>
      <c r="D5" s="52" t="s">
        <v>1626</v>
      </c>
      <c r="E5">
        <v>2021</v>
      </c>
      <c r="F5" s="52" t="s">
        <v>1717</v>
      </c>
      <c r="G5">
        <v>24</v>
      </c>
      <c r="H5" t="s">
        <v>1480</v>
      </c>
      <c r="I5">
        <v>5</v>
      </c>
      <c r="N5" t="s">
        <v>1630</v>
      </c>
    </row>
    <row r="6" spans="1:14" x14ac:dyDescent="0.25">
      <c r="A6" s="52">
        <v>500060</v>
      </c>
      <c r="B6" s="52" t="s">
        <v>212</v>
      </c>
      <c r="C6" s="52" t="s">
        <v>1723</v>
      </c>
      <c r="D6" s="52" t="s">
        <v>1626</v>
      </c>
      <c r="E6">
        <v>2022</v>
      </c>
      <c r="F6" s="52" t="s">
        <v>1723</v>
      </c>
      <c r="G6">
        <v>33</v>
      </c>
      <c r="H6" t="s">
        <v>1481</v>
      </c>
      <c r="I6">
        <v>6</v>
      </c>
      <c r="N6" t="s">
        <v>1632</v>
      </c>
    </row>
    <row r="7" spans="1:14" x14ac:dyDescent="0.25">
      <c r="A7" s="52">
        <v>500089</v>
      </c>
      <c r="B7" s="52" t="s">
        <v>213</v>
      </c>
      <c r="C7" s="52" t="s">
        <v>1726</v>
      </c>
      <c r="D7" s="52" t="s">
        <v>1626</v>
      </c>
      <c r="E7">
        <v>2023</v>
      </c>
      <c r="F7" s="52" t="s">
        <v>1719</v>
      </c>
      <c r="G7">
        <v>40</v>
      </c>
      <c r="H7" t="s">
        <v>1482</v>
      </c>
      <c r="I7">
        <v>7</v>
      </c>
      <c r="N7" t="s">
        <v>1631</v>
      </c>
    </row>
    <row r="8" spans="1:14" x14ac:dyDescent="0.25">
      <c r="A8" s="52">
        <v>500097</v>
      </c>
      <c r="B8" s="52" t="s">
        <v>214</v>
      </c>
      <c r="C8" s="52" t="s">
        <v>1719</v>
      </c>
      <c r="D8" s="52" t="s">
        <v>1626</v>
      </c>
      <c r="E8">
        <v>2024</v>
      </c>
      <c r="F8" s="52" t="s">
        <v>1720</v>
      </c>
      <c r="G8">
        <v>47</v>
      </c>
      <c r="H8" t="s">
        <v>1483</v>
      </c>
      <c r="I8">
        <v>8</v>
      </c>
    </row>
    <row r="9" spans="1:14" x14ac:dyDescent="0.25">
      <c r="A9" s="52">
        <v>500110</v>
      </c>
      <c r="B9" s="52" t="s">
        <v>215</v>
      </c>
      <c r="C9" s="52" t="s">
        <v>1723</v>
      </c>
      <c r="D9" s="52" t="s">
        <v>1626</v>
      </c>
      <c r="E9">
        <v>2025</v>
      </c>
      <c r="F9" s="52" t="s">
        <v>1721</v>
      </c>
      <c r="G9">
        <v>64</v>
      </c>
      <c r="H9" t="s">
        <v>1484</v>
      </c>
      <c r="I9">
        <v>9</v>
      </c>
    </row>
    <row r="10" spans="1:14" x14ac:dyDescent="0.25">
      <c r="A10" s="52">
        <v>500111</v>
      </c>
      <c r="B10" s="52" t="s">
        <v>216</v>
      </c>
      <c r="C10" s="52" t="s">
        <v>1733</v>
      </c>
      <c r="D10" s="52" t="s">
        <v>1626</v>
      </c>
      <c r="E10">
        <v>2026</v>
      </c>
      <c r="F10" s="52" t="s">
        <v>1731</v>
      </c>
      <c r="G10">
        <v>79</v>
      </c>
      <c r="H10" t="s">
        <v>1485</v>
      </c>
      <c r="I10">
        <v>10</v>
      </c>
    </row>
    <row r="11" spans="1:14" x14ac:dyDescent="0.25">
      <c r="A11" s="52">
        <v>500134</v>
      </c>
      <c r="B11" s="52" t="s">
        <v>217</v>
      </c>
      <c r="C11" s="52" t="s">
        <v>1727</v>
      </c>
      <c r="D11" s="52" t="s">
        <v>1626</v>
      </c>
      <c r="E11">
        <v>2027</v>
      </c>
      <c r="F11" s="52" t="s">
        <v>1733</v>
      </c>
      <c r="G11">
        <v>86</v>
      </c>
      <c r="H11" t="s">
        <v>1486</v>
      </c>
      <c r="I11">
        <v>11</v>
      </c>
    </row>
    <row r="12" spans="1:14" x14ac:dyDescent="0.25">
      <c r="A12" s="52">
        <v>500139</v>
      </c>
      <c r="B12" s="52" t="s">
        <v>218</v>
      </c>
      <c r="C12" s="52" t="s">
        <v>1723</v>
      </c>
      <c r="D12" s="52" t="s">
        <v>1626</v>
      </c>
      <c r="E12">
        <v>2028</v>
      </c>
      <c r="F12" s="52" t="s">
        <v>1734</v>
      </c>
      <c r="G12">
        <v>87</v>
      </c>
      <c r="H12" t="s">
        <v>1487</v>
      </c>
      <c r="I12">
        <v>12</v>
      </c>
    </row>
    <row r="13" spans="1:14" x14ac:dyDescent="0.25">
      <c r="A13" s="52">
        <v>500161</v>
      </c>
      <c r="B13" s="52" t="s">
        <v>219</v>
      </c>
      <c r="C13" s="52" t="s">
        <v>1726</v>
      </c>
      <c r="D13" s="52" t="s">
        <v>1626</v>
      </c>
      <c r="E13">
        <v>2029</v>
      </c>
      <c r="I13">
        <v>13</v>
      </c>
    </row>
    <row r="14" spans="1:14" x14ac:dyDescent="0.25">
      <c r="A14" s="52">
        <v>500211</v>
      </c>
      <c r="B14" s="52" t="s">
        <v>1498</v>
      </c>
      <c r="C14" s="52" t="s">
        <v>1723</v>
      </c>
      <c r="D14" s="52" t="s">
        <v>1626</v>
      </c>
      <c r="E14">
        <v>2030</v>
      </c>
      <c r="I14">
        <v>14</v>
      </c>
    </row>
    <row r="15" spans="1:14" x14ac:dyDescent="0.25">
      <c r="A15" s="52">
        <v>500246</v>
      </c>
      <c r="B15" s="52" t="s">
        <v>220</v>
      </c>
      <c r="C15" s="52" t="s">
        <v>1723</v>
      </c>
      <c r="D15" s="52" t="s">
        <v>1626</v>
      </c>
      <c r="I15">
        <v>15</v>
      </c>
    </row>
    <row r="16" spans="1:14" x14ac:dyDescent="0.25">
      <c r="A16" s="52">
        <v>500343</v>
      </c>
      <c r="B16" s="52" t="s">
        <v>221</v>
      </c>
      <c r="C16" s="52" t="s">
        <v>1723</v>
      </c>
      <c r="D16" s="52" t="s">
        <v>1626</v>
      </c>
      <c r="I16">
        <v>16</v>
      </c>
    </row>
    <row r="17" spans="1:9" x14ac:dyDescent="0.25">
      <c r="A17" s="52">
        <v>500370</v>
      </c>
      <c r="B17" s="52" t="s">
        <v>222</v>
      </c>
      <c r="C17" s="52" t="s">
        <v>1734</v>
      </c>
      <c r="D17" s="52" t="s">
        <v>1626</v>
      </c>
      <c r="I17">
        <v>17</v>
      </c>
    </row>
    <row r="18" spans="1:9" x14ac:dyDescent="0.25">
      <c r="A18" s="52">
        <v>500440</v>
      </c>
      <c r="B18" s="52" t="s">
        <v>223</v>
      </c>
      <c r="C18" s="52" t="s">
        <v>1723</v>
      </c>
      <c r="D18" s="52" t="s">
        <v>1626</v>
      </c>
      <c r="I18">
        <v>18</v>
      </c>
    </row>
    <row r="19" spans="1:9" x14ac:dyDescent="0.25">
      <c r="A19" s="52">
        <v>500446</v>
      </c>
      <c r="B19" s="52" t="s">
        <v>224</v>
      </c>
      <c r="C19" s="52" t="s">
        <v>1723</v>
      </c>
      <c r="D19" s="52" t="s">
        <v>1626</v>
      </c>
      <c r="I19">
        <v>19</v>
      </c>
    </row>
    <row r="20" spans="1:9" x14ac:dyDescent="0.25">
      <c r="A20" s="52">
        <v>500451</v>
      </c>
      <c r="B20" s="52" t="s">
        <v>225</v>
      </c>
      <c r="C20" s="52" t="s">
        <v>1727</v>
      </c>
      <c r="D20" s="52" t="s">
        <v>1626</v>
      </c>
      <c r="I20">
        <v>20</v>
      </c>
    </row>
    <row r="21" spans="1:9" x14ac:dyDescent="0.25">
      <c r="A21" s="52">
        <v>500491</v>
      </c>
      <c r="B21" s="52" t="s">
        <v>226</v>
      </c>
      <c r="C21" s="52" t="s">
        <v>1727</v>
      </c>
      <c r="D21" s="52" t="s">
        <v>1626</v>
      </c>
      <c r="I21">
        <v>21</v>
      </c>
    </row>
    <row r="22" spans="1:9" x14ac:dyDescent="0.25">
      <c r="A22" s="52">
        <v>500519</v>
      </c>
      <c r="B22" s="52" t="s">
        <v>227</v>
      </c>
      <c r="C22" s="52" t="s">
        <v>1717</v>
      </c>
      <c r="D22" s="52" t="s">
        <v>1626</v>
      </c>
      <c r="I22">
        <v>22</v>
      </c>
    </row>
    <row r="23" spans="1:9" x14ac:dyDescent="0.25">
      <c r="A23" s="52">
        <v>501540</v>
      </c>
      <c r="B23" s="52" t="s">
        <v>228</v>
      </c>
      <c r="C23" s="52" t="s">
        <v>1723</v>
      </c>
      <c r="D23" s="52" t="s">
        <v>1626</v>
      </c>
      <c r="I23">
        <v>23</v>
      </c>
    </row>
    <row r="24" spans="1:9" x14ac:dyDescent="0.25">
      <c r="A24" s="52">
        <v>501681</v>
      </c>
      <c r="B24" s="52" t="s">
        <v>229</v>
      </c>
      <c r="C24" s="52" t="s">
        <v>1721</v>
      </c>
      <c r="D24" s="52" t="s">
        <v>1626</v>
      </c>
      <c r="I24">
        <v>24</v>
      </c>
    </row>
    <row r="25" spans="1:9" x14ac:dyDescent="0.25">
      <c r="A25" s="52">
        <v>504977</v>
      </c>
      <c r="B25" s="52" t="s">
        <v>230</v>
      </c>
      <c r="C25" s="52" t="s">
        <v>1731</v>
      </c>
      <c r="D25" s="52" t="s">
        <v>1626</v>
      </c>
      <c r="I25">
        <v>25</v>
      </c>
    </row>
    <row r="26" spans="1:9" x14ac:dyDescent="0.25">
      <c r="A26" s="52">
        <v>505552</v>
      </c>
      <c r="B26" s="52" t="s">
        <v>231</v>
      </c>
      <c r="C26" s="52" t="s">
        <v>1723</v>
      </c>
      <c r="D26" s="52" t="s">
        <v>1626</v>
      </c>
      <c r="I26">
        <v>26</v>
      </c>
    </row>
    <row r="27" spans="1:9" x14ac:dyDescent="0.25">
      <c r="A27" s="52">
        <v>505554</v>
      </c>
      <c r="B27" s="52" t="s">
        <v>232</v>
      </c>
      <c r="C27" s="52" t="s">
        <v>1723</v>
      </c>
      <c r="D27" s="52" t="s">
        <v>1626</v>
      </c>
      <c r="I27">
        <v>27</v>
      </c>
    </row>
    <row r="28" spans="1:9" x14ac:dyDescent="0.25">
      <c r="A28" s="52">
        <v>505555</v>
      </c>
      <c r="B28" s="52" t="s">
        <v>136</v>
      </c>
      <c r="C28" s="52" t="s">
        <v>1723</v>
      </c>
      <c r="D28" s="52" t="s">
        <v>1626</v>
      </c>
      <c r="I28">
        <v>28</v>
      </c>
    </row>
    <row r="29" spans="1:9" x14ac:dyDescent="0.25">
      <c r="A29" s="52">
        <v>505556</v>
      </c>
      <c r="B29" s="52" t="s">
        <v>233</v>
      </c>
      <c r="C29" s="52" t="s">
        <v>1721</v>
      </c>
      <c r="D29" s="52" t="s">
        <v>1626</v>
      </c>
      <c r="I29">
        <v>29</v>
      </c>
    </row>
    <row r="30" spans="1:9" x14ac:dyDescent="0.25">
      <c r="A30" s="52">
        <v>505560</v>
      </c>
      <c r="B30" s="52" t="s">
        <v>234</v>
      </c>
      <c r="C30" s="52" t="s">
        <v>1723</v>
      </c>
      <c r="D30" s="52" t="s">
        <v>1626</v>
      </c>
      <c r="I30">
        <v>30</v>
      </c>
    </row>
    <row r="31" spans="1:9" x14ac:dyDescent="0.25">
      <c r="A31" s="52">
        <v>505569</v>
      </c>
      <c r="B31" s="52" t="s">
        <v>235</v>
      </c>
      <c r="C31" s="52" t="s">
        <v>1723</v>
      </c>
      <c r="D31" s="52" t="s">
        <v>1626</v>
      </c>
      <c r="I31">
        <v>31</v>
      </c>
    </row>
    <row r="32" spans="1:9" x14ac:dyDescent="0.25">
      <c r="A32" s="52">
        <v>505572</v>
      </c>
      <c r="B32" s="52" t="s">
        <v>236</v>
      </c>
      <c r="C32" s="52" t="s">
        <v>1723</v>
      </c>
      <c r="D32" s="52" t="s">
        <v>1626</v>
      </c>
      <c r="I32">
        <v>32</v>
      </c>
    </row>
    <row r="33" spans="1:9" x14ac:dyDescent="0.25">
      <c r="A33" s="52">
        <v>505574</v>
      </c>
      <c r="B33" s="52" t="s">
        <v>237</v>
      </c>
      <c r="C33" s="52" t="s">
        <v>1723</v>
      </c>
      <c r="D33" s="52" t="s">
        <v>1626</v>
      </c>
      <c r="I33">
        <v>33</v>
      </c>
    </row>
    <row r="34" spans="1:9" x14ac:dyDescent="0.25">
      <c r="A34" s="52">
        <v>505581</v>
      </c>
      <c r="B34" s="52" t="s">
        <v>238</v>
      </c>
      <c r="C34" s="52" t="s">
        <v>1723</v>
      </c>
      <c r="D34" s="52" t="s">
        <v>1626</v>
      </c>
      <c r="I34">
        <v>34</v>
      </c>
    </row>
    <row r="35" spans="1:9" x14ac:dyDescent="0.25">
      <c r="A35" s="52">
        <v>505587</v>
      </c>
      <c r="B35" s="52" t="s">
        <v>239</v>
      </c>
      <c r="C35" s="52" t="s">
        <v>1723</v>
      </c>
      <c r="D35" s="52" t="s">
        <v>1626</v>
      </c>
      <c r="I35">
        <v>35</v>
      </c>
    </row>
    <row r="36" spans="1:9" x14ac:dyDescent="0.25">
      <c r="A36" s="52">
        <v>505589</v>
      </c>
      <c r="B36" s="52" t="s">
        <v>240</v>
      </c>
      <c r="C36" s="52" t="s">
        <v>1719</v>
      </c>
      <c r="D36" s="52" t="s">
        <v>1626</v>
      </c>
      <c r="I36">
        <v>36</v>
      </c>
    </row>
    <row r="37" spans="1:9" x14ac:dyDescent="0.25">
      <c r="A37" s="52">
        <v>505597</v>
      </c>
      <c r="B37" s="52" t="s">
        <v>241</v>
      </c>
      <c r="C37" s="52" t="s">
        <v>1723</v>
      </c>
      <c r="D37" s="52" t="s">
        <v>1626</v>
      </c>
      <c r="I37">
        <v>37</v>
      </c>
    </row>
    <row r="38" spans="1:9" x14ac:dyDescent="0.25">
      <c r="A38" s="52">
        <v>505598</v>
      </c>
      <c r="B38" s="52" t="s">
        <v>137</v>
      </c>
      <c r="C38" s="52" t="s">
        <v>1723</v>
      </c>
      <c r="D38" s="52" t="s">
        <v>1626</v>
      </c>
      <c r="I38">
        <v>38</v>
      </c>
    </row>
    <row r="39" spans="1:9" x14ac:dyDescent="0.25">
      <c r="A39" s="52">
        <v>505608</v>
      </c>
      <c r="B39" s="52" t="s">
        <v>161</v>
      </c>
      <c r="C39" s="52" t="s">
        <v>1721</v>
      </c>
      <c r="D39" s="52" t="s">
        <v>1626</v>
      </c>
      <c r="I39">
        <v>39</v>
      </c>
    </row>
    <row r="40" spans="1:9" x14ac:dyDescent="0.25">
      <c r="A40" s="52">
        <v>505610</v>
      </c>
      <c r="B40" s="52" t="s">
        <v>242</v>
      </c>
      <c r="C40" s="52" t="s">
        <v>1723</v>
      </c>
      <c r="D40" s="52" t="s">
        <v>1626</v>
      </c>
      <c r="I40">
        <v>40</v>
      </c>
    </row>
    <row r="41" spans="1:9" x14ac:dyDescent="0.25">
      <c r="A41" s="52">
        <v>505613</v>
      </c>
      <c r="B41" s="52" t="s">
        <v>243</v>
      </c>
      <c r="C41" s="52" t="s">
        <v>1723</v>
      </c>
      <c r="D41" s="52" t="s">
        <v>1626</v>
      </c>
      <c r="I41">
        <v>41</v>
      </c>
    </row>
    <row r="42" spans="1:9" x14ac:dyDescent="0.25">
      <c r="A42" s="52">
        <v>505628</v>
      </c>
      <c r="B42" s="52" t="s">
        <v>244</v>
      </c>
      <c r="C42" s="52" t="s">
        <v>1723</v>
      </c>
      <c r="D42" s="52" t="s">
        <v>1626</v>
      </c>
      <c r="I42">
        <v>42</v>
      </c>
    </row>
    <row r="43" spans="1:9" x14ac:dyDescent="0.25">
      <c r="A43" s="52">
        <v>505629</v>
      </c>
      <c r="B43" s="52" t="s">
        <v>245</v>
      </c>
      <c r="C43" s="52" t="s">
        <v>1723</v>
      </c>
      <c r="D43" s="52" t="s">
        <v>1626</v>
      </c>
      <c r="I43">
        <v>43</v>
      </c>
    </row>
    <row r="44" spans="1:9" x14ac:dyDescent="0.25">
      <c r="A44" s="52">
        <v>505634</v>
      </c>
      <c r="B44" s="52" t="s">
        <v>246</v>
      </c>
      <c r="C44" s="52" t="s">
        <v>1723</v>
      </c>
      <c r="D44" s="52" t="s">
        <v>1626</v>
      </c>
      <c r="I44">
        <v>44</v>
      </c>
    </row>
    <row r="45" spans="1:9" x14ac:dyDescent="0.25">
      <c r="A45" s="52">
        <v>505644</v>
      </c>
      <c r="B45" s="52" t="s">
        <v>247</v>
      </c>
      <c r="C45" s="52" t="s">
        <v>1723</v>
      </c>
      <c r="D45" s="52" t="s">
        <v>1626</v>
      </c>
      <c r="I45">
        <v>45</v>
      </c>
    </row>
    <row r="46" spans="1:9" x14ac:dyDescent="0.25">
      <c r="A46" s="52">
        <v>505674</v>
      </c>
      <c r="B46" s="52" t="s">
        <v>248</v>
      </c>
      <c r="C46" s="52" t="s">
        <v>1723</v>
      </c>
      <c r="D46" s="52" t="s">
        <v>1626</v>
      </c>
      <c r="I46">
        <v>46</v>
      </c>
    </row>
    <row r="47" spans="1:9" x14ac:dyDescent="0.25">
      <c r="A47" s="52">
        <v>505676</v>
      </c>
      <c r="B47" s="52" t="s">
        <v>138</v>
      </c>
      <c r="C47" s="52" t="s">
        <v>1723</v>
      </c>
      <c r="D47" s="52" t="s">
        <v>1626</v>
      </c>
      <c r="I47">
        <v>47</v>
      </c>
    </row>
    <row r="48" spans="1:9" x14ac:dyDescent="0.25">
      <c r="A48" s="52">
        <v>505679</v>
      </c>
      <c r="B48" s="52" t="s">
        <v>249</v>
      </c>
      <c r="C48" s="52" t="s">
        <v>1723</v>
      </c>
      <c r="D48" s="52" t="s">
        <v>1626</v>
      </c>
      <c r="I48">
        <v>48</v>
      </c>
    </row>
    <row r="49" spans="1:9" x14ac:dyDescent="0.25">
      <c r="A49" s="52">
        <v>505681</v>
      </c>
      <c r="B49" s="52" t="s">
        <v>250</v>
      </c>
      <c r="C49" s="52" t="s">
        <v>1723</v>
      </c>
      <c r="D49" s="52" t="s">
        <v>1626</v>
      </c>
      <c r="I49">
        <v>49</v>
      </c>
    </row>
    <row r="50" spans="1:9" x14ac:dyDescent="0.25">
      <c r="A50" s="52">
        <v>505684</v>
      </c>
      <c r="B50" s="52" t="s">
        <v>162</v>
      </c>
      <c r="C50" s="52" t="s">
        <v>1721</v>
      </c>
      <c r="D50" s="52" t="s">
        <v>1626</v>
      </c>
      <c r="I50">
        <v>50</v>
      </c>
    </row>
    <row r="51" spans="1:9" x14ac:dyDescent="0.25">
      <c r="A51" s="52">
        <v>505689</v>
      </c>
      <c r="B51" s="52" t="s">
        <v>163</v>
      </c>
      <c r="C51" s="52" t="s">
        <v>1721</v>
      </c>
      <c r="D51" s="52" t="s">
        <v>1626</v>
      </c>
      <c r="I51">
        <v>51</v>
      </c>
    </row>
    <row r="52" spans="1:9" x14ac:dyDescent="0.25">
      <c r="A52" s="52">
        <v>505692</v>
      </c>
      <c r="B52" s="52" t="s">
        <v>251</v>
      </c>
      <c r="C52" s="52" t="s">
        <v>1719</v>
      </c>
      <c r="D52" s="52" t="s">
        <v>1626</v>
      </c>
      <c r="I52">
        <v>52</v>
      </c>
    </row>
    <row r="53" spans="1:9" x14ac:dyDescent="0.25">
      <c r="A53" s="52">
        <v>505697</v>
      </c>
      <c r="B53" s="52" t="s">
        <v>252</v>
      </c>
      <c r="C53" s="52" t="s">
        <v>1723</v>
      </c>
      <c r="D53" s="52" t="s">
        <v>1626</v>
      </c>
      <c r="I53">
        <v>53</v>
      </c>
    </row>
    <row r="54" spans="1:9" x14ac:dyDescent="0.25">
      <c r="A54" s="52">
        <v>505701</v>
      </c>
      <c r="B54" s="52" t="s">
        <v>253</v>
      </c>
      <c r="C54" s="52" t="s">
        <v>1723</v>
      </c>
      <c r="D54" s="52" t="s">
        <v>1626</v>
      </c>
      <c r="I54">
        <v>54</v>
      </c>
    </row>
    <row r="55" spans="1:9" x14ac:dyDescent="0.25">
      <c r="A55" s="52">
        <v>505708</v>
      </c>
      <c r="B55" s="52" t="s">
        <v>254</v>
      </c>
      <c r="C55" s="52" t="s">
        <v>1723</v>
      </c>
      <c r="D55" s="52" t="s">
        <v>1626</v>
      </c>
      <c r="I55">
        <v>55</v>
      </c>
    </row>
    <row r="56" spans="1:9" x14ac:dyDescent="0.25">
      <c r="A56" s="52">
        <v>505712</v>
      </c>
      <c r="B56" s="52" t="s">
        <v>255</v>
      </c>
      <c r="C56" s="52" t="s">
        <v>1719</v>
      </c>
      <c r="D56" s="52" t="s">
        <v>1626</v>
      </c>
      <c r="I56">
        <v>56</v>
      </c>
    </row>
    <row r="57" spans="1:9" x14ac:dyDescent="0.25">
      <c r="A57" s="52">
        <v>505722</v>
      </c>
      <c r="B57" s="52" t="s">
        <v>256</v>
      </c>
      <c r="C57" s="52" t="s">
        <v>1723</v>
      </c>
      <c r="D57" s="52" t="s">
        <v>1626</v>
      </c>
      <c r="I57">
        <v>57</v>
      </c>
    </row>
    <row r="58" spans="1:9" x14ac:dyDescent="0.25">
      <c r="A58" s="52">
        <v>505723</v>
      </c>
      <c r="B58" s="52" t="s">
        <v>257</v>
      </c>
      <c r="C58" s="52" t="s">
        <v>1721</v>
      </c>
      <c r="D58" s="52" t="s">
        <v>1626</v>
      </c>
      <c r="I58">
        <v>58</v>
      </c>
    </row>
    <row r="59" spans="1:9" x14ac:dyDescent="0.25">
      <c r="A59" s="52">
        <v>505733</v>
      </c>
      <c r="B59" s="52" t="s">
        <v>258</v>
      </c>
      <c r="C59" s="52" t="s">
        <v>1719</v>
      </c>
      <c r="D59" s="52" t="s">
        <v>1626</v>
      </c>
      <c r="I59">
        <v>59</v>
      </c>
    </row>
    <row r="60" spans="1:9" x14ac:dyDescent="0.25">
      <c r="A60" s="52">
        <v>505739</v>
      </c>
      <c r="B60" s="52" t="s">
        <v>152</v>
      </c>
      <c r="C60" s="52" t="s">
        <v>1719</v>
      </c>
      <c r="D60" s="52" t="s">
        <v>1626</v>
      </c>
      <c r="I60">
        <v>60</v>
      </c>
    </row>
    <row r="61" spans="1:9" x14ac:dyDescent="0.25">
      <c r="A61" s="52">
        <v>505752</v>
      </c>
      <c r="B61" s="52" t="s">
        <v>259</v>
      </c>
      <c r="C61" s="52" t="s">
        <v>1719</v>
      </c>
      <c r="D61" s="52" t="s">
        <v>1626</v>
      </c>
      <c r="I61">
        <v>61</v>
      </c>
    </row>
    <row r="62" spans="1:9" x14ac:dyDescent="0.25">
      <c r="A62" s="52">
        <v>505760</v>
      </c>
      <c r="B62" s="52" t="s">
        <v>260</v>
      </c>
      <c r="C62" s="52" t="s">
        <v>1723</v>
      </c>
      <c r="D62" s="52" t="s">
        <v>1626</v>
      </c>
      <c r="I62">
        <v>62</v>
      </c>
    </row>
    <row r="63" spans="1:9" x14ac:dyDescent="0.25">
      <c r="A63" s="52">
        <v>505766</v>
      </c>
      <c r="B63" s="52" t="s">
        <v>164</v>
      </c>
      <c r="C63" s="52" t="s">
        <v>1721</v>
      </c>
      <c r="D63" s="52" t="s">
        <v>1626</v>
      </c>
      <c r="I63">
        <v>63</v>
      </c>
    </row>
    <row r="64" spans="1:9" x14ac:dyDescent="0.25">
      <c r="A64" s="52">
        <v>505774</v>
      </c>
      <c r="B64" s="52" t="s">
        <v>261</v>
      </c>
      <c r="C64" s="52" t="s">
        <v>1719</v>
      </c>
      <c r="D64" s="52" t="s">
        <v>1626</v>
      </c>
      <c r="I64">
        <v>64</v>
      </c>
    </row>
    <row r="65" spans="1:9" x14ac:dyDescent="0.25">
      <c r="A65" s="52">
        <v>505788</v>
      </c>
      <c r="B65" s="52" t="s">
        <v>165</v>
      </c>
      <c r="C65" s="52" t="s">
        <v>1721</v>
      </c>
      <c r="D65" s="52" t="s">
        <v>1626</v>
      </c>
      <c r="I65">
        <v>65</v>
      </c>
    </row>
    <row r="66" spans="1:9" x14ac:dyDescent="0.25">
      <c r="A66" s="52">
        <v>505811</v>
      </c>
      <c r="B66" s="52" t="s">
        <v>139</v>
      </c>
      <c r="C66" s="52" t="s">
        <v>1723</v>
      </c>
      <c r="D66" s="52" t="s">
        <v>1626</v>
      </c>
      <c r="I66">
        <v>66</v>
      </c>
    </row>
    <row r="67" spans="1:9" x14ac:dyDescent="0.25">
      <c r="A67" s="52">
        <v>505814</v>
      </c>
      <c r="B67" s="52" t="s">
        <v>262</v>
      </c>
      <c r="C67" s="52" t="s">
        <v>1723</v>
      </c>
      <c r="D67" s="52" t="s">
        <v>1626</v>
      </c>
      <c r="I67">
        <v>67</v>
      </c>
    </row>
    <row r="68" spans="1:9" x14ac:dyDescent="0.25">
      <c r="A68" s="52">
        <v>505817</v>
      </c>
      <c r="B68" s="52" t="s">
        <v>263</v>
      </c>
      <c r="C68" s="52" t="s">
        <v>1723</v>
      </c>
      <c r="D68" s="52" t="s">
        <v>1626</v>
      </c>
      <c r="I68">
        <v>68</v>
      </c>
    </row>
    <row r="69" spans="1:9" x14ac:dyDescent="0.25">
      <c r="A69" s="52">
        <v>505837</v>
      </c>
      <c r="B69" s="52" t="s">
        <v>264</v>
      </c>
      <c r="C69" s="52" t="s">
        <v>1723</v>
      </c>
      <c r="D69" s="52" t="s">
        <v>1626</v>
      </c>
      <c r="I69">
        <v>69</v>
      </c>
    </row>
    <row r="70" spans="1:9" x14ac:dyDescent="0.25">
      <c r="A70" s="52">
        <v>505841</v>
      </c>
      <c r="B70" s="52" t="s">
        <v>265</v>
      </c>
      <c r="C70" s="52" t="s">
        <v>1720</v>
      </c>
      <c r="D70" s="52" t="s">
        <v>1626</v>
      </c>
      <c r="I70">
        <v>70</v>
      </c>
    </row>
    <row r="71" spans="1:9" x14ac:dyDescent="0.25">
      <c r="A71" s="52">
        <v>505843</v>
      </c>
      <c r="B71" s="52" t="s">
        <v>266</v>
      </c>
      <c r="C71" s="52" t="s">
        <v>1721</v>
      </c>
      <c r="D71" s="52" t="s">
        <v>1626</v>
      </c>
      <c r="I71">
        <v>71</v>
      </c>
    </row>
    <row r="72" spans="1:9" x14ac:dyDescent="0.25">
      <c r="A72" s="52">
        <v>505848</v>
      </c>
      <c r="B72" s="52" t="s">
        <v>267</v>
      </c>
      <c r="C72" s="52" t="s">
        <v>1720</v>
      </c>
      <c r="D72" s="52" t="s">
        <v>1626</v>
      </c>
      <c r="I72">
        <v>72</v>
      </c>
    </row>
    <row r="73" spans="1:9" x14ac:dyDescent="0.25">
      <c r="A73" s="52">
        <v>505858</v>
      </c>
      <c r="B73" s="52" t="s">
        <v>268</v>
      </c>
      <c r="C73" s="52" t="s">
        <v>1723</v>
      </c>
      <c r="D73" s="52" t="s">
        <v>1626</v>
      </c>
      <c r="I73">
        <v>73</v>
      </c>
    </row>
    <row r="74" spans="1:9" x14ac:dyDescent="0.25">
      <c r="A74" s="52">
        <v>505862</v>
      </c>
      <c r="B74" s="52" t="s">
        <v>166</v>
      </c>
      <c r="C74" s="52" t="s">
        <v>1721</v>
      </c>
      <c r="D74" s="52" t="s">
        <v>1626</v>
      </c>
      <c r="I74">
        <v>74</v>
      </c>
    </row>
    <row r="75" spans="1:9" x14ac:dyDescent="0.25">
      <c r="A75" s="52">
        <v>505875</v>
      </c>
      <c r="B75" s="52" t="s">
        <v>269</v>
      </c>
      <c r="C75" s="52" t="s">
        <v>1719</v>
      </c>
      <c r="D75" s="52" t="s">
        <v>1626</v>
      </c>
      <c r="I75">
        <v>75</v>
      </c>
    </row>
    <row r="76" spans="1:9" x14ac:dyDescent="0.25">
      <c r="A76" s="52">
        <v>505876</v>
      </c>
      <c r="B76" s="52" t="s">
        <v>270</v>
      </c>
      <c r="C76" s="52" t="s">
        <v>1721</v>
      </c>
      <c r="D76" s="52" t="s">
        <v>1626</v>
      </c>
      <c r="I76">
        <v>76</v>
      </c>
    </row>
    <row r="77" spans="1:9" x14ac:dyDescent="0.25">
      <c r="A77" s="52">
        <v>506101</v>
      </c>
      <c r="B77" s="52" t="s">
        <v>271</v>
      </c>
      <c r="C77" s="52" t="s">
        <v>1721</v>
      </c>
      <c r="D77" s="52" t="s">
        <v>1626</v>
      </c>
      <c r="I77">
        <v>77</v>
      </c>
    </row>
    <row r="78" spans="1:9" x14ac:dyDescent="0.25">
      <c r="A78" s="52">
        <v>506296</v>
      </c>
      <c r="B78" s="52" t="s">
        <v>272</v>
      </c>
      <c r="C78" s="52" t="s">
        <v>1723</v>
      </c>
      <c r="D78" s="52" t="s">
        <v>1626</v>
      </c>
      <c r="I78">
        <v>78</v>
      </c>
    </row>
    <row r="79" spans="1:9" x14ac:dyDescent="0.25">
      <c r="A79" s="52">
        <v>506926</v>
      </c>
      <c r="B79" s="52" t="s">
        <v>273</v>
      </c>
      <c r="C79" s="52" t="s">
        <v>1726</v>
      </c>
      <c r="D79" s="52" t="s">
        <v>1626</v>
      </c>
      <c r="I79">
        <v>79</v>
      </c>
    </row>
    <row r="80" spans="1:9" x14ac:dyDescent="0.25">
      <c r="A80" s="52">
        <v>506927</v>
      </c>
      <c r="B80" s="52" t="s">
        <v>274</v>
      </c>
      <c r="C80" s="52" t="s">
        <v>1727</v>
      </c>
      <c r="D80" s="52" t="s">
        <v>1626</v>
      </c>
      <c r="I80">
        <v>80</v>
      </c>
    </row>
    <row r="81" spans="1:9" x14ac:dyDescent="0.25">
      <c r="A81" s="52">
        <v>506929</v>
      </c>
      <c r="B81" s="52" t="s">
        <v>275</v>
      </c>
      <c r="C81" s="52" t="s">
        <v>1727</v>
      </c>
      <c r="D81" s="52" t="s">
        <v>1626</v>
      </c>
      <c r="I81">
        <v>81</v>
      </c>
    </row>
    <row r="82" spans="1:9" x14ac:dyDescent="0.25">
      <c r="A82" s="52">
        <v>506930</v>
      </c>
      <c r="B82" s="52" t="s">
        <v>276</v>
      </c>
      <c r="C82" s="52" t="s">
        <v>1733</v>
      </c>
      <c r="D82" s="52" t="s">
        <v>1626</v>
      </c>
      <c r="I82">
        <v>82</v>
      </c>
    </row>
    <row r="83" spans="1:9" x14ac:dyDescent="0.25">
      <c r="A83" s="52">
        <v>506935</v>
      </c>
      <c r="B83" s="52" t="s">
        <v>277</v>
      </c>
      <c r="C83" s="52" t="s">
        <v>1731</v>
      </c>
      <c r="D83" s="52" t="s">
        <v>1626</v>
      </c>
      <c r="I83">
        <v>83</v>
      </c>
    </row>
    <row r="84" spans="1:9" x14ac:dyDescent="0.25">
      <c r="A84" s="52">
        <v>506939</v>
      </c>
      <c r="B84" s="52" t="s">
        <v>278</v>
      </c>
      <c r="C84" s="52" t="s">
        <v>1726</v>
      </c>
      <c r="D84" s="52" t="s">
        <v>1626</v>
      </c>
      <c r="I84">
        <v>84</v>
      </c>
    </row>
    <row r="85" spans="1:9" x14ac:dyDescent="0.25">
      <c r="A85" s="52">
        <v>506940</v>
      </c>
      <c r="B85" s="52" t="s">
        <v>279</v>
      </c>
      <c r="C85" s="52" t="s">
        <v>1726</v>
      </c>
      <c r="D85" s="52" t="s">
        <v>1626</v>
      </c>
      <c r="I85">
        <v>85</v>
      </c>
    </row>
    <row r="86" spans="1:9" x14ac:dyDescent="0.25">
      <c r="A86" s="52">
        <v>506942</v>
      </c>
      <c r="B86" s="52" t="s">
        <v>280</v>
      </c>
      <c r="C86" s="52" t="s">
        <v>1717</v>
      </c>
      <c r="D86" s="52" t="s">
        <v>1626</v>
      </c>
      <c r="I86">
        <v>86</v>
      </c>
    </row>
    <row r="87" spans="1:9" x14ac:dyDescent="0.25">
      <c r="A87" s="52">
        <v>506952</v>
      </c>
      <c r="B87" s="52" t="s">
        <v>281</v>
      </c>
      <c r="C87" s="52" t="s">
        <v>1726</v>
      </c>
      <c r="D87" s="52" t="s">
        <v>1626</v>
      </c>
      <c r="I87">
        <v>87</v>
      </c>
    </row>
    <row r="88" spans="1:9" x14ac:dyDescent="0.25">
      <c r="A88" s="52">
        <v>506963</v>
      </c>
      <c r="B88" s="52" t="s">
        <v>282</v>
      </c>
      <c r="C88" s="52" t="s">
        <v>1733</v>
      </c>
      <c r="D88" s="52" t="s">
        <v>1626</v>
      </c>
      <c r="I88">
        <v>88</v>
      </c>
    </row>
    <row r="89" spans="1:9" x14ac:dyDescent="0.25">
      <c r="A89" s="52">
        <v>506967</v>
      </c>
      <c r="B89" s="52" t="s">
        <v>103</v>
      </c>
      <c r="C89" s="52" t="s">
        <v>1726</v>
      </c>
      <c r="D89" s="52" t="s">
        <v>1626</v>
      </c>
      <c r="I89">
        <v>89</v>
      </c>
    </row>
    <row r="90" spans="1:9" x14ac:dyDescent="0.25">
      <c r="A90" s="52">
        <v>506978</v>
      </c>
      <c r="B90" s="52" t="s">
        <v>283</v>
      </c>
      <c r="C90" s="52" t="s">
        <v>1731</v>
      </c>
      <c r="D90" s="52" t="s">
        <v>1626</v>
      </c>
      <c r="I90">
        <v>90</v>
      </c>
    </row>
    <row r="91" spans="1:9" x14ac:dyDescent="0.25">
      <c r="A91" s="52">
        <v>506980</v>
      </c>
      <c r="B91" s="52" t="s">
        <v>284</v>
      </c>
      <c r="C91" s="52" t="s">
        <v>1729</v>
      </c>
      <c r="D91" s="52" t="s">
        <v>1626</v>
      </c>
      <c r="I91">
        <v>91</v>
      </c>
    </row>
    <row r="92" spans="1:9" x14ac:dyDescent="0.25">
      <c r="A92" s="52">
        <v>506983</v>
      </c>
      <c r="B92" s="52" t="s">
        <v>285</v>
      </c>
      <c r="C92" s="52" t="s">
        <v>1733</v>
      </c>
      <c r="D92" s="52" t="s">
        <v>1626</v>
      </c>
      <c r="I92">
        <v>92</v>
      </c>
    </row>
    <row r="93" spans="1:9" x14ac:dyDescent="0.25">
      <c r="A93" s="52">
        <v>506990</v>
      </c>
      <c r="B93" s="52" t="s">
        <v>286</v>
      </c>
      <c r="C93" s="52" t="s">
        <v>1726</v>
      </c>
      <c r="D93" s="52" t="s">
        <v>1626</v>
      </c>
      <c r="I93">
        <v>93</v>
      </c>
    </row>
    <row r="94" spans="1:9" x14ac:dyDescent="0.25">
      <c r="A94" s="52">
        <v>507002</v>
      </c>
      <c r="B94" s="52" t="s">
        <v>189</v>
      </c>
      <c r="C94" s="52" t="s">
        <v>1733</v>
      </c>
      <c r="D94" s="52" t="s">
        <v>1626</v>
      </c>
      <c r="I94">
        <v>94</v>
      </c>
    </row>
    <row r="95" spans="1:9" x14ac:dyDescent="0.25">
      <c r="A95" s="52">
        <v>507008</v>
      </c>
      <c r="B95" s="52" t="s">
        <v>177</v>
      </c>
      <c r="C95" s="52" t="s">
        <v>1731</v>
      </c>
      <c r="D95" s="52" t="s">
        <v>1626</v>
      </c>
      <c r="I95">
        <v>95</v>
      </c>
    </row>
    <row r="96" spans="1:9" x14ac:dyDescent="0.25">
      <c r="A96" s="52">
        <v>507009</v>
      </c>
      <c r="B96" s="52" t="s">
        <v>287</v>
      </c>
      <c r="C96" s="52" t="s">
        <v>1731</v>
      </c>
      <c r="D96" s="52" t="s">
        <v>1626</v>
      </c>
      <c r="I96">
        <v>96</v>
      </c>
    </row>
    <row r="97" spans="1:9" x14ac:dyDescent="0.25">
      <c r="A97" s="52">
        <v>507019</v>
      </c>
      <c r="B97" s="52" t="s">
        <v>288</v>
      </c>
      <c r="C97" s="52" t="s">
        <v>1727</v>
      </c>
      <c r="D97" s="52" t="s">
        <v>1626</v>
      </c>
      <c r="I97">
        <v>97</v>
      </c>
    </row>
    <row r="98" spans="1:9" x14ac:dyDescent="0.25">
      <c r="A98" s="52">
        <v>507024</v>
      </c>
      <c r="B98" s="52" t="s">
        <v>289</v>
      </c>
      <c r="C98" s="52" t="s">
        <v>1727</v>
      </c>
      <c r="D98" s="52" t="s">
        <v>1626</v>
      </c>
      <c r="I98">
        <v>98</v>
      </c>
    </row>
    <row r="99" spans="1:9" x14ac:dyDescent="0.25">
      <c r="A99" s="52">
        <v>507025</v>
      </c>
      <c r="B99" s="52" t="s">
        <v>127</v>
      </c>
      <c r="C99" s="52" t="s">
        <v>1717</v>
      </c>
      <c r="D99" s="52" t="s">
        <v>1626</v>
      </c>
      <c r="I99">
        <v>99</v>
      </c>
    </row>
    <row r="100" spans="1:9" x14ac:dyDescent="0.25">
      <c r="A100" s="52">
        <v>507029</v>
      </c>
      <c r="B100" s="52" t="s">
        <v>290</v>
      </c>
      <c r="C100" s="52" t="s">
        <v>1733</v>
      </c>
      <c r="D100" s="52" t="s">
        <v>1626</v>
      </c>
      <c r="I100">
        <v>100</v>
      </c>
    </row>
    <row r="101" spans="1:9" x14ac:dyDescent="0.25">
      <c r="A101" s="52">
        <v>507031</v>
      </c>
      <c r="B101" s="52" t="s">
        <v>291</v>
      </c>
      <c r="C101" s="52" t="s">
        <v>1726</v>
      </c>
      <c r="D101" s="52" t="s">
        <v>1626</v>
      </c>
      <c r="I101">
        <v>101</v>
      </c>
    </row>
    <row r="102" spans="1:9" x14ac:dyDescent="0.25">
      <c r="A102" s="52">
        <v>507034</v>
      </c>
      <c r="B102" s="52" t="s">
        <v>292</v>
      </c>
      <c r="C102" s="52" t="s">
        <v>1727</v>
      </c>
      <c r="D102" s="52" t="s">
        <v>1626</v>
      </c>
      <c r="I102">
        <v>102</v>
      </c>
    </row>
    <row r="103" spans="1:9" x14ac:dyDescent="0.25">
      <c r="A103" s="52">
        <v>507038</v>
      </c>
      <c r="B103" s="52" t="s">
        <v>293</v>
      </c>
      <c r="C103" s="52" t="s">
        <v>1733</v>
      </c>
      <c r="D103" s="52" t="s">
        <v>1626</v>
      </c>
      <c r="I103">
        <v>103</v>
      </c>
    </row>
    <row r="104" spans="1:9" x14ac:dyDescent="0.25">
      <c r="A104" s="52">
        <v>507041</v>
      </c>
      <c r="B104" s="52" t="s">
        <v>294</v>
      </c>
      <c r="C104" s="52" t="s">
        <v>1733</v>
      </c>
      <c r="D104" s="52" t="s">
        <v>1626</v>
      </c>
      <c r="I104">
        <v>104</v>
      </c>
    </row>
    <row r="105" spans="1:9" x14ac:dyDescent="0.25">
      <c r="A105" s="52">
        <v>507045</v>
      </c>
      <c r="B105" s="52" t="s">
        <v>295</v>
      </c>
      <c r="C105" s="52" t="s">
        <v>1726</v>
      </c>
      <c r="D105" s="52" t="s">
        <v>1626</v>
      </c>
      <c r="I105">
        <v>105</v>
      </c>
    </row>
    <row r="106" spans="1:9" x14ac:dyDescent="0.25">
      <c r="A106" s="52">
        <v>507048</v>
      </c>
      <c r="B106" s="52" t="s">
        <v>296</v>
      </c>
      <c r="C106" s="52" t="s">
        <v>1730</v>
      </c>
      <c r="D106" s="52" t="s">
        <v>1626</v>
      </c>
      <c r="I106">
        <v>106</v>
      </c>
    </row>
    <row r="107" spans="1:9" x14ac:dyDescent="0.25">
      <c r="A107" s="52">
        <v>507049</v>
      </c>
      <c r="B107" s="52" t="s">
        <v>297</v>
      </c>
      <c r="C107" s="52" t="s">
        <v>1733</v>
      </c>
      <c r="D107" s="52" t="s">
        <v>1626</v>
      </c>
      <c r="I107">
        <v>107</v>
      </c>
    </row>
    <row r="108" spans="1:9" x14ac:dyDescent="0.25">
      <c r="A108" s="52">
        <v>507050</v>
      </c>
      <c r="B108" s="52" t="s">
        <v>298</v>
      </c>
      <c r="C108" s="52" t="s">
        <v>1730</v>
      </c>
      <c r="D108" s="52" t="s">
        <v>1626</v>
      </c>
      <c r="I108">
        <v>108</v>
      </c>
    </row>
    <row r="109" spans="1:9" x14ac:dyDescent="0.25">
      <c r="A109" s="52">
        <v>507062</v>
      </c>
      <c r="B109" s="52" t="s">
        <v>299</v>
      </c>
      <c r="C109" s="52" t="s">
        <v>1733</v>
      </c>
      <c r="D109" s="52" t="s">
        <v>1626</v>
      </c>
      <c r="I109">
        <v>109</v>
      </c>
    </row>
    <row r="110" spans="1:9" x14ac:dyDescent="0.25">
      <c r="A110" s="52">
        <v>507070</v>
      </c>
      <c r="B110" s="52" t="s">
        <v>300</v>
      </c>
      <c r="C110" s="52" t="s">
        <v>1727</v>
      </c>
      <c r="D110" s="52" t="s">
        <v>1626</v>
      </c>
      <c r="I110">
        <v>110</v>
      </c>
    </row>
    <row r="111" spans="1:9" x14ac:dyDescent="0.25">
      <c r="A111" s="52">
        <v>507080</v>
      </c>
      <c r="B111" s="52" t="s">
        <v>301</v>
      </c>
      <c r="C111" s="52" t="s">
        <v>1733</v>
      </c>
      <c r="D111" s="52" t="s">
        <v>1626</v>
      </c>
      <c r="I111">
        <v>111</v>
      </c>
    </row>
    <row r="112" spans="1:9" x14ac:dyDescent="0.25">
      <c r="A112" s="52">
        <v>507081</v>
      </c>
      <c r="B112" s="52" t="s">
        <v>302</v>
      </c>
      <c r="C112" s="52" t="s">
        <v>1726</v>
      </c>
      <c r="D112" s="52" t="s">
        <v>1626</v>
      </c>
      <c r="I112">
        <v>112</v>
      </c>
    </row>
    <row r="113" spans="1:9" x14ac:dyDescent="0.25">
      <c r="A113" s="52">
        <v>507093</v>
      </c>
      <c r="B113" s="52" t="s">
        <v>303</v>
      </c>
      <c r="C113" s="52" t="s">
        <v>1733</v>
      </c>
      <c r="D113" s="52" t="s">
        <v>1626</v>
      </c>
      <c r="I113">
        <v>113</v>
      </c>
    </row>
    <row r="114" spans="1:9" x14ac:dyDescent="0.25">
      <c r="A114" s="52">
        <v>507095</v>
      </c>
      <c r="B114" s="52" t="s">
        <v>178</v>
      </c>
      <c r="C114" s="52" t="s">
        <v>1731</v>
      </c>
      <c r="D114" s="52" t="s">
        <v>1626</v>
      </c>
      <c r="I114">
        <v>114</v>
      </c>
    </row>
    <row r="115" spans="1:9" x14ac:dyDescent="0.25">
      <c r="A115" s="52">
        <v>507098</v>
      </c>
      <c r="B115" s="52" t="s">
        <v>304</v>
      </c>
      <c r="C115" s="52" t="s">
        <v>1726</v>
      </c>
      <c r="D115" s="52" t="s">
        <v>1626</v>
      </c>
      <c r="I115">
        <v>115</v>
      </c>
    </row>
    <row r="116" spans="1:9" x14ac:dyDescent="0.25">
      <c r="A116" s="52">
        <v>507113</v>
      </c>
      <c r="B116" s="52" t="s">
        <v>305</v>
      </c>
      <c r="C116" s="52" t="s">
        <v>1734</v>
      </c>
      <c r="D116" s="52" t="s">
        <v>1626</v>
      </c>
      <c r="I116">
        <v>116</v>
      </c>
    </row>
    <row r="117" spans="1:9" x14ac:dyDescent="0.25">
      <c r="A117" s="52">
        <v>507145</v>
      </c>
      <c r="B117" s="52" t="s">
        <v>306</v>
      </c>
      <c r="C117" s="52" t="s">
        <v>1731</v>
      </c>
      <c r="D117" s="52" t="s">
        <v>1626</v>
      </c>
      <c r="I117">
        <v>117</v>
      </c>
    </row>
    <row r="118" spans="1:9" x14ac:dyDescent="0.25">
      <c r="A118" s="52">
        <v>507151</v>
      </c>
      <c r="B118" s="52" t="s">
        <v>307</v>
      </c>
      <c r="C118" s="52" t="s">
        <v>1731</v>
      </c>
      <c r="D118" s="52" t="s">
        <v>1626</v>
      </c>
      <c r="I118">
        <v>118</v>
      </c>
    </row>
    <row r="119" spans="1:9" x14ac:dyDescent="0.25">
      <c r="A119" s="52">
        <v>507153</v>
      </c>
      <c r="B119" s="52" t="s">
        <v>308</v>
      </c>
      <c r="C119" s="52" t="s">
        <v>1717</v>
      </c>
      <c r="D119" s="52" t="s">
        <v>1626</v>
      </c>
      <c r="I119">
        <v>119</v>
      </c>
    </row>
    <row r="120" spans="1:9" x14ac:dyDescent="0.25">
      <c r="A120" s="52">
        <v>507163</v>
      </c>
      <c r="B120" s="52" t="s">
        <v>309</v>
      </c>
      <c r="C120" s="52" t="s">
        <v>1726</v>
      </c>
      <c r="D120" s="52" t="s">
        <v>1626</v>
      </c>
      <c r="I120">
        <v>120</v>
      </c>
    </row>
    <row r="121" spans="1:9" x14ac:dyDescent="0.25">
      <c r="A121" s="52">
        <v>507168</v>
      </c>
      <c r="B121" s="52" t="s">
        <v>310</v>
      </c>
      <c r="C121" s="52" t="s">
        <v>1726</v>
      </c>
      <c r="D121" s="52" t="s">
        <v>1626</v>
      </c>
      <c r="I121">
        <v>121</v>
      </c>
    </row>
    <row r="122" spans="1:9" x14ac:dyDescent="0.25">
      <c r="A122" s="52">
        <v>507176</v>
      </c>
      <c r="B122" s="52" t="s">
        <v>311</v>
      </c>
      <c r="C122" s="52" t="s">
        <v>1731</v>
      </c>
      <c r="D122" s="52" t="s">
        <v>1626</v>
      </c>
      <c r="I122">
        <v>122</v>
      </c>
    </row>
    <row r="123" spans="1:9" x14ac:dyDescent="0.25">
      <c r="A123" s="52">
        <v>507191</v>
      </c>
      <c r="B123" s="52" t="s">
        <v>312</v>
      </c>
      <c r="C123" s="52" t="s">
        <v>1733</v>
      </c>
      <c r="D123" s="52" t="s">
        <v>1626</v>
      </c>
      <c r="I123">
        <v>123</v>
      </c>
    </row>
    <row r="124" spans="1:9" x14ac:dyDescent="0.25">
      <c r="A124" s="52">
        <v>507200</v>
      </c>
      <c r="B124" s="52" t="s">
        <v>313</v>
      </c>
      <c r="C124" s="52" t="s">
        <v>1717</v>
      </c>
      <c r="D124" s="52" t="s">
        <v>1626</v>
      </c>
      <c r="I124">
        <v>124</v>
      </c>
    </row>
    <row r="125" spans="1:9" x14ac:dyDescent="0.25">
      <c r="A125" s="52">
        <v>507207</v>
      </c>
      <c r="B125" s="52" t="s">
        <v>314</v>
      </c>
      <c r="C125" s="52" t="s">
        <v>1726</v>
      </c>
      <c r="D125" s="52" t="s">
        <v>1626</v>
      </c>
      <c r="I125">
        <v>125</v>
      </c>
    </row>
    <row r="126" spans="1:9" x14ac:dyDescent="0.25">
      <c r="A126" s="52">
        <v>507210</v>
      </c>
      <c r="B126" s="52" t="s">
        <v>315</v>
      </c>
      <c r="C126" s="52" t="s">
        <v>1734</v>
      </c>
      <c r="D126" s="52" t="s">
        <v>1626</v>
      </c>
      <c r="I126">
        <v>126</v>
      </c>
    </row>
    <row r="127" spans="1:9" x14ac:dyDescent="0.25">
      <c r="A127" s="52">
        <v>507212</v>
      </c>
      <c r="B127" s="52" t="s">
        <v>316</v>
      </c>
      <c r="C127" s="52" t="s">
        <v>1731</v>
      </c>
      <c r="D127" s="52" t="s">
        <v>1626</v>
      </c>
      <c r="I127">
        <v>127</v>
      </c>
    </row>
    <row r="128" spans="1:9" x14ac:dyDescent="0.25">
      <c r="A128" s="52">
        <v>507218</v>
      </c>
      <c r="B128" s="52" t="s">
        <v>317</v>
      </c>
      <c r="C128" s="52" t="s">
        <v>1733</v>
      </c>
      <c r="D128" s="52" t="s">
        <v>1626</v>
      </c>
      <c r="I128">
        <v>128</v>
      </c>
    </row>
    <row r="129" spans="1:9" x14ac:dyDescent="0.25">
      <c r="A129" s="52">
        <v>507242</v>
      </c>
      <c r="B129" s="52" t="s">
        <v>318</v>
      </c>
      <c r="C129" s="52" t="s">
        <v>1727</v>
      </c>
      <c r="D129" s="52" t="s">
        <v>1626</v>
      </c>
      <c r="I129">
        <v>129</v>
      </c>
    </row>
    <row r="130" spans="1:9" x14ac:dyDescent="0.25">
      <c r="A130" s="52">
        <v>507255</v>
      </c>
      <c r="B130" s="52" t="s">
        <v>319</v>
      </c>
      <c r="C130" s="52" t="s">
        <v>1733</v>
      </c>
      <c r="D130" s="52" t="s">
        <v>1626</v>
      </c>
      <c r="I130">
        <v>130</v>
      </c>
    </row>
    <row r="131" spans="1:9" x14ac:dyDescent="0.25">
      <c r="A131" s="52">
        <v>507258</v>
      </c>
      <c r="B131" s="52" t="s">
        <v>320</v>
      </c>
      <c r="C131" s="52" t="s">
        <v>1727</v>
      </c>
      <c r="D131" s="52" t="s">
        <v>1626</v>
      </c>
      <c r="I131">
        <v>131</v>
      </c>
    </row>
    <row r="132" spans="1:9" x14ac:dyDescent="0.25">
      <c r="A132" s="52">
        <v>507272</v>
      </c>
      <c r="B132" s="52" t="s">
        <v>321</v>
      </c>
      <c r="C132" s="52" t="s">
        <v>1727</v>
      </c>
      <c r="D132" s="52" t="s">
        <v>1626</v>
      </c>
      <c r="I132">
        <v>132</v>
      </c>
    </row>
    <row r="133" spans="1:9" x14ac:dyDescent="0.25">
      <c r="A133" s="52">
        <v>507287</v>
      </c>
      <c r="B133" s="52" t="s">
        <v>322</v>
      </c>
      <c r="C133" s="52" t="s">
        <v>1726</v>
      </c>
      <c r="D133" s="52" t="s">
        <v>1626</v>
      </c>
      <c r="I133">
        <v>133</v>
      </c>
    </row>
    <row r="134" spans="1:9" x14ac:dyDescent="0.25">
      <c r="A134" s="52">
        <v>507302</v>
      </c>
      <c r="B134" s="52" t="s">
        <v>323</v>
      </c>
      <c r="C134" s="52" t="s">
        <v>1727</v>
      </c>
      <c r="D134" s="52" t="s">
        <v>1626</v>
      </c>
      <c r="I134">
        <v>134</v>
      </c>
    </row>
    <row r="135" spans="1:9" x14ac:dyDescent="0.25">
      <c r="A135" s="52">
        <v>507328</v>
      </c>
      <c r="B135" s="52" t="s">
        <v>324</v>
      </c>
      <c r="C135" s="52" t="s">
        <v>1726</v>
      </c>
      <c r="D135" s="52" t="s">
        <v>1626</v>
      </c>
      <c r="I135">
        <v>135</v>
      </c>
    </row>
    <row r="136" spans="1:9" x14ac:dyDescent="0.25">
      <c r="A136" s="52">
        <v>507340</v>
      </c>
      <c r="B136" s="52" t="s">
        <v>325</v>
      </c>
      <c r="C136" s="52" t="s">
        <v>1731</v>
      </c>
      <c r="D136" s="52" t="s">
        <v>1626</v>
      </c>
      <c r="I136">
        <v>136</v>
      </c>
    </row>
    <row r="137" spans="1:9" x14ac:dyDescent="0.25">
      <c r="A137" s="52">
        <v>507342</v>
      </c>
      <c r="B137" s="52" t="s">
        <v>326</v>
      </c>
      <c r="C137" s="52" t="s">
        <v>1726</v>
      </c>
      <c r="D137" s="52" t="s">
        <v>1626</v>
      </c>
      <c r="I137">
        <v>137</v>
      </c>
    </row>
    <row r="138" spans="1:9" x14ac:dyDescent="0.25">
      <c r="A138" s="52">
        <v>507356</v>
      </c>
      <c r="B138" s="52" t="s">
        <v>327</v>
      </c>
      <c r="C138" s="52" t="s">
        <v>1731</v>
      </c>
      <c r="D138" s="52" t="s">
        <v>1626</v>
      </c>
      <c r="I138">
        <v>138</v>
      </c>
    </row>
    <row r="139" spans="1:9" x14ac:dyDescent="0.25">
      <c r="A139" s="52">
        <v>507376</v>
      </c>
      <c r="B139" s="52" t="s">
        <v>328</v>
      </c>
      <c r="C139" s="52" t="s">
        <v>1726</v>
      </c>
      <c r="D139" s="52" t="s">
        <v>1626</v>
      </c>
      <c r="I139">
        <v>139</v>
      </c>
    </row>
    <row r="140" spans="1:9" x14ac:dyDescent="0.25">
      <c r="A140" s="52">
        <v>507422</v>
      </c>
      <c r="B140" s="52" t="s">
        <v>329</v>
      </c>
      <c r="C140" s="52" t="s">
        <v>1731</v>
      </c>
      <c r="D140" s="52" t="s">
        <v>1626</v>
      </c>
      <c r="I140">
        <v>140</v>
      </c>
    </row>
    <row r="141" spans="1:9" x14ac:dyDescent="0.25">
      <c r="A141" s="52">
        <v>507434</v>
      </c>
      <c r="B141" s="52" t="s">
        <v>330</v>
      </c>
      <c r="C141" s="52" t="s">
        <v>1733</v>
      </c>
      <c r="D141" s="52" t="s">
        <v>1626</v>
      </c>
      <c r="I141">
        <v>141</v>
      </c>
    </row>
    <row r="142" spans="1:9" x14ac:dyDescent="0.25">
      <c r="A142" s="52">
        <v>507445</v>
      </c>
      <c r="B142" s="52" t="s">
        <v>110</v>
      </c>
      <c r="C142" s="52" t="s">
        <v>1727</v>
      </c>
      <c r="D142" s="52" t="s">
        <v>1626</v>
      </c>
      <c r="I142">
        <v>142</v>
      </c>
    </row>
    <row r="143" spans="1:9" x14ac:dyDescent="0.25">
      <c r="A143" s="52">
        <v>507493</v>
      </c>
      <c r="B143" s="52" t="s">
        <v>331</v>
      </c>
      <c r="C143" s="52" t="s">
        <v>1731</v>
      </c>
      <c r="D143" s="52" t="s">
        <v>1626</v>
      </c>
      <c r="I143">
        <v>143</v>
      </c>
    </row>
    <row r="144" spans="1:9" x14ac:dyDescent="0.25">
      <c r="A144" s="52">
        <v>507545</v>
      </c>
      <c r="B144" s="52" t="s">
        <v>332</v>
      </c>
      <c r="C144" s="52" t="s">
        <v>1726</v>
      </c>
      <c r="D144" s="52" t="s">
        <v>1626</v>
      </c>
      <c r="I144">
        <v>144</v>
      </c>
    </row>
    <row r="145" spans="1:9" x14ac:dyDescent="0.25">
      <c r="A145" s="52">
        <v>507564</v>
      </c>
      <c r="B145" s="52" t="s">
        <v>333</v>
      </c>
      <c r="C145" s="52" t="s">
        <v>1733</v>
      </c>
      <c r="D145" s="52" t="s">
        <v>1626</v>
      </c>
      <c r="I145">
        <v>145</v>
      </c>
    </row>
    <row r="146" spans="1:9" x14ac:dyDescent="0.25">
      <c r="A146" s="52">
        <v>507623</v>
      </c>
      <c r="B146" s="52" t="s">
        <v>334</v>
      </c>
      <c r="C146" s="52" t="s">
        <v>1727</v>
      </c>
      <c r="D146" s="52" t="s">
        <v>1626</v>
      </c>
      <c r="I146">
        <v>146</v>
      </c>
    </row>
    <row r="147" spans="1:9" x14ac:dyDescent="0.25">
      <c r="A147" s="52">
        <v>507628</v>
      </c>
      <c r="B147" s="52" t="s">
        <v>335</v>
      </c>
      <c r="C147" s="52" t="s">
        <v>1727</v>
      </c>
      <c r="D147" s="52" t="s">
        <v>1626</v>
      </c>
      <c r="I147">
        <v>147</v>
      </c>
    </row>
    <row r="148" spans="1:9" x14ac:dyDescent="0.25">
      <c r="A148" s="52">
        <v>507662</v>
      </c>
      <c r="B148" s="52" t="s">
        <v>336</v>
      </c>
      <c r="C148" s="52" t="s">
        <v>1731</v>
      </c>
      <c r="D148" s="52" t="s">
        <v>1626</v>
      </c>
      <c r="I148">
        <v>148</v>
      </c>
    </row>
    <row r="149" spans="1:9" x14ac:dyDescent="0.25">
      <c r="A149" s="52">
        <v>507707</v>
      </c>
      <c r="B149" s="52" t="s">
        <v>337</v>
      </c>
      <c r="C149" s="52" t="s">
        <v>1733</v>
      </c>
      <c r="D149" s="52" t="s">
        <v>1626</v>
      </c>
      <c r="I149">
        <v>149</v>
      </c>
    </row>
    <row r="150" spans="1:9" x14ac:dyDescent="0.25">
      <c r="A150" s="52">
        <v>507793</v>
      </c>
      <c r="B150" s="52" t="s">
        <v>190</v>
      </c>
      <c r="C150" s="52" t="s">
        <v>1733</v>
      </c>
      <c r="D150" s="52" t="s">
        <v>1626</v>
      </c>
      <c r="I150">
        <v>150</v>
      </c>
    </row>
    <row r="151" spans="1:9" x14ac:dyDescent="0.25">
      <c r="A151" s="52">
        <v>507794</v>
      </c>
      <c r="B151" s="52" t="s">
        <v>338</v>
      </c>
      <c r="C151" s="52" t="s">
        <v>1726</v>
      </c>
      <c r="D151" s="52" t="s">
        <v>1626</v>
      </c>
      <c r="I151">
        <v>151</v>
      </c>
    </row>
    <row r="152" spans="1:9" x14ac:dyDescent="0.25">
      <c r="A152" s="52">
        <v>507801</v>
      </c>
      <c r="B152" s="52" t="s">
        <v>339</v>
      </c>
      <c r="C152" s="52" t="s">
        <v>1734</v>
      </c>
      <c r="D152" s="52" t="s">
        <v>1626</v>
      </c>
      <c r="I152">
        <v>152</v>
      </c>
    </row>
    <row r="153" spans="1:9" x14ac:dyDescent="0.25">
      <c r="A153" s="52">
        <v>507804</v>
      </c>
      <c r="B153" s="52" t="s">
        <v>340</v>
      </c>
      <c r="C153" s="52" t="s">
        <v>1727</v>
      </c>
      <c r="D153" s="52" t="s">
        <v>1626</v>
      </c>
      <c r="I153">
        <v>153</v>
      </c>
    </row>
    <row r="154" spans="1:9" x14ac:dyDescent="0.25">
      <c r="A154" s="52">
        <v>507805</v>
      </c>
      <c r="B154" s="52" t="s">
        <v>341</v>
      </c>
      <c r="C154" s="52" t="s">
        <v>1729</v>
      </c>
      <c r="D154" s="52" t="s">
        <v>1626</v>
      </c>
      <c r="I154">
        <v>154</v>
      </c>
    </row>
    <row r="155" spans="1:9" x14ac:dyDescent="0.25">
      <c r="A155" s="52">
        <v>507850</v>
      </c>
      <c r="B155" s="52" t="s">
        <v>111</v>
      </c>
      <c r="C155" s="52" t="s">
        <v>1727</v>
      </c>
      <c r="D155" s="52" t="s">
        <v>1626</v>
      </c>
      <c r="I155">
        <v>155</v>
      </c>
    </row>
    <row r="156" spans="1:9" x14ac:dyDescent="0.25">
      <c r="A156" s="52">
        <v>507856</v>
      </c>
      <c r="B156" s="52" t="s">
        <v>342</v>
      </c>
      <c r="C156" s="52" t="s">
        <v>1733</v>
      </c>
      <c r="D156" s="52" t="s">
        <v>1626</v>
      </c>
      <c r="I156">
        <v>156</v>
      </c>
    </row>
    <row r="157" spans="1:9" x14ac:dyDescent="0.25">
      <c r="A157" s="52">
        <v>507859</v>
      </c>
      <c r="B157" s="52" t="s">
        <v>343</v>
      </c>
      <c r="C157" s="52" t="s">
        <v>1727</v>
      </c>
      <c r="D157" s="52" t="s">
        <v>1626</v>
      </c>
      <c r="I157">
        <v>157</v>
      </c>
    </row>
    <row r="158" spans="1:9" x14ac:dyDescent="0.25">
      <c r="A158" s="52">
        <v>507944</v>
      </c>
      <c r="B158" s="52" t="s">
        <v>199</v>
      </c>
      <c r="C158" s="52" t="s">
        <v>1734</v>
      </c>
      <c r="D158" s="52" t="s">
        <v>1626</v>
      </c>
      <c r="I158">
        <v>158</v>
      </c>
    </row>
    <row r="159" spans="1:9" x14ac:dyDescent="0.25">
      <c r="A159" s="52">
        <v>507946</v>
      </c>
      <c r="B159" s="52" t="s">
        <v>344</v>
      </c>
      <c r="C159" s="52" t="s">
        <v>1734</v>
      </c>
      <c r="D159" s="52" t="s">
        <v>1626</v>
      </c>
      <c r="I159">
        <v>159</v>
      </c>
    </row>
    <row r="160" spans="1:9" x14ac:dyDescent="0.25">
      <c r="A160" s="52">
        <v>507984</v>
      </c>
      <c r="B160" s="52" t="s">
        <v>345</v>
      </c>
      <c r="C160" s="52" t="s">
        <v>1733</v>
      </c>
      <c r="D160" s="52" t="s">
        <v>1626</v>
      </c>
      <c r="I160">
        <v>160</v>
      </c>
    </row>
    <row r="161" spans="1:9" x14ac:dyDescent="0.25">
      <c r="A161" s="52">
        <v>508799</v>
      </c>
      <c r="B161" s="52" t="s">
        <v>346</v>
      </c>
      <c r="C161" s="52" t="s">
        <v>1733</v>
      </c>
      <c r="D161" s="52" t="s">
        <v>1626</v>
      </c>
      <c r="I161">
        <v>161</v>
      </c>
    </row>
    <row r="162" spans="1:9" x14ac:dyDescent="0.25">
      <c r="A162" s="52">
        <v>508800</v>
      </c>
      <c r="B162" s="52" t="s">
        <v>112</v>
      </c>
      <c r="C162" s="52" t="s">
        <v>1727</v>
      </c>
      <c r="D162" s="52" t="s">
        <v>1626</v>
      </c>
      <c r="I162">
        <v>162</v>
      </c>
    </row>
    <row r="163" spans="1:9" x14ac:dyDescent="0.25">
      <c r="A163" s="52">
        <v>508807</v>
      </c>
      <c r="B163" s="52" t="s">
        <v>347</v>
      </c>
      <c r="C163" s="52" t="s">
        <v>1733</v>
      </c>
      <c r="D163" s="52" t="s">
        <v>1626</v>
      </c>
      <c r="I163">
        <v>163</v>
      </c>
    </row>
    <row r="164" spans="1:9" x14ac:dyDescent="0.25">
      <c r="A164" s="52">
        <v>509184</v>
      </c>
      <c r="B164" s="52" t="s">
        <v>348</v>
      </c>
      <c r="C164" s="52" t="s">
        <v>1726</v>
      </c>
      <c r="D164" s="52" t="s">
        <v>1626</v>
      </c>
      <c r="I164">
        <v>164</v>
      </c>
    </row>
    <row r="165" spans="1:9" x14ac:dyDescent="0.25">
      <c r="A165" s="52">
        <v>509387</v>
      </c>
      <c r="B165" s="52" t="s">
        <v>349</v>
      </c>
      <c r="C165" s="52" t="s">
        <v>1733</v>
      </c>
      <c r="D165" s="52" t="s">
        <v>1626</v>
      </c>
      <c r="I165">
        <v>165</v>
      </c>
    </row>
    <row r="166" spans="1:9" x14ac:dyDescent="0.25">
      <c r="A166" s="52">
        <v>509442</v>
      </c>
      <c r="B166" s="52" t="s">
        <v>350</v>
      </c>
      <c r="C166" s="52" t="s">
        <v>1723</v>
      </c>
      <c r="D166" s="52" t="s">
        <v>1626</v>
      </c>
      <c r="I166">
        <v>166</v>
      </c>
    </row>
    <row r="167" spans="1:9" x14ac:dyDescent="0.25">
      <c r="A167" s="52">
        <v>509500</v>
      </c>
      <c r="B167" s="52" t="s">
        <v>351</v>
      </c>
      <c r="C167" s="52" t="s">
        <v>1733</v>
      </c>
      <c r="D167" s="52" t="s">
        <v>1626</v>
      </c>
      <c r="I167">
        <v>167</v>
      </c>
    </row>
    <row r="168" spans="1:9" x14ac:dyDescent="0.25">
      <c r="A168" s="52">
        <v>509527</v>
      </c>
      <c r="B168" s="52" t="s">
        <v>352</v>
      </c>
      <c r="C168" s="52" t="s">
        <v>1734</v>
      </c>
      <c r="D168" s="52" t="s">
        <v>1626</v>
      </c>
      <c r="I168">
        <v>168</v>
      </c>
    </row>
    <row r="169" spans="1:9" x14ac:dyDescent="0.25">
      <c r="A169" s="52">
        <v>509539</v>
      </c>
      <c r="B169" s="52" t="s">
        <v>353</v>
      </c>
      <c r="C169" s="52" t="s">
        <v>1734</v>
      </c>
      <c r="D169" s="52" t="s">
        <v>1626</v>
      </c>
      <c r="I169">
        <v>169</v>
      </c>
    </row>
    <row r="170" spans="1:9" x14ac:dyDescent="0.25">
      <c r="A170" s="52">
        <v>509585</v>
      </c>
      <c r="B170" s="52" t="s">
        <v>354</v>
      </c>
      <c r="C170" s="52" t="s">
        <v>1734</v>
      </c>
      <c r="D170" s="52" t="s">
        <v>1626</v>
      </c>
      <c r="I170">
        <v>170</v>
      </c>
    </row>
    <row r="171" spans="1:9" x14ac:dyDescent="0.25">
      <c r="A171" s="52">
        <v>509958</v>
      </c>
      <c r="B171" s="52" t="s">
        <v>355</v>
      </c>
      <c r="C171" s="52" t="s">
        <v>1733</v>
      </c>
      <c r="D171" s="52" t="s">
        <v>1626</v>
      </c>
      <c r="I171">
        <v>171</v>
      </c>
    </row>
    <row r="172" spans="1:9" x14ac:dyDescent="0.25">
      <c r="A172" s="52">
        <v>509966</v>
      </c>
      <c r="B172" s="52" t="s">
        <v>356</v>
      </c>
      <c r="C172" s="52" t="s">
        <v>1727</v>
      </c>
      <c r="D172" s="52" t="s">
        <v>1626</v>
      </c>
      <c r="I172">
        <v>172</v>
      </c>
    </row>
    <row r="173" spans="1:9" x14ac:dyDescent="0.25">
      <c r="A173" s="52">
        <v>509974</v>
      </c>
      <c r="B173" s="52" t="s">
        <v>357</v>
      </c>
      <c r="C173" s="52" t="s">
        <v>1734</v>
      </c>
      <c r="D173" s="52" t="s">
        <v>1626</v>
      </c>
      <c r="I173">
        <v>173</v>
      </c>
    </row>
    <row r="174" spans="1:9" x14ac:dyDescent="0.25">
      <c r="A174" s="52">
        <v>510334</v>
      </c>
      <c r="B174" s="52" t="s">
        <v>358</v>
      </c>
      <c r="C174" s="52" t="s">
        <v>1730</v>
      </c>
      <c r="D174" s="52" t="s">
        <v>1626</v>
      </c>
      <c r="I174">
        <v>174</v>
      </c>
    </row>
    <row r="175" spans="1:9" x14ac:dyDescent="0.25">
      <c r="A175" s="52">
        <v>510560</v>
      </c>
      <c r="B175" s="52" t="s">
        <v>359</v>
      </c>
      <c r="C175" s="52" t="s">
        <v>1726</v>
      </c>
      <c r="D175" s="52" t="s">
        <v>1626</v>
      </c>
      <c r="I175">
        <v>175</v>
      </c>
    </row>
    <row r="176" spans="1:9" x14ac:dyDescent="0.25">
      <c r="A176" s="52">
        <v>510601</v>
      </c>
      <c r="B176" s="52" t="s">
        <v>360</v>
      </c>
      <c r="C176" s="52" t="s">
        <v>1733</v>
      </c>
      <c r="D176" s="52" t="s">
        <v>1626</v>
      </c>
      <c r="I176">
        <v>176</v>
      </c>
    </row>
    <row r="177" spans="1:9" x14ac:dyDescent="0.25">
      <c r="A177" s="52">
        <v>510705</v>
      </c>
      <c r="B177" s="52" t="s">
        <v>191</v>
      </c>
      <c r="C177" s="52" t="s">
        <v>1733</v>
      </c>
      <c r="D177" s="52" t="s">
        <v>1626</v>
      </c>
      <c r="I177">
        <v>177</v>
      </c>
    </row>
    <row r="178" spans="1:9" x14ac:dyDescent="0.25">
      <c r="A178" s="52">
        <v>510978</v>
      </c>
      <c r="B178" s="52" t="s">
        <v>113</v>
      </c>
      <c r="C178" s="52" t="s">
        <v>1727</v>
      </c>
      <c r="D178" s="52" t="s">
        <v>1626</v>
      </c>
      <c r="I178">
        <v>178</v>
      </c>
    </row>
    <row r="179" spans="1:9" x14ac:dyDescent="0.25">
      <c r="A179" s="52">
        <v>510983</v>
      </c>
      <c r="B179" s="52" t="s">
        <v>153</v>
      </c>
      <c r="C179" s="52" t="s">
        <v>1719</v>
      </c>
      <c r="D179" s="52" t="s">
        <v>1626</v>
      </c>
      <c r="I179">
        <v>179</v>
      </c>
    </row>
    <row r="180" spans="1:9" x14ac:dyDescent="0.25">
      <c r="A180" s="52">
        <v>511182</v>
      </c>
      <c r="B180" s="52" t="s">
        <v>361</v>
      </c>
      <c r="C180" s="52" t="s">
        <v>1731</v>
      </c>
      <c r="D180" s="52" t="s">
        <v>1626</v>
      </c>
      <c r="I180">
        <v>180</v>
      </c>
    </row>
    <row r="181" spans="1:9" x14ac:dyDescent="0.25">
      <c r="A181" s="52">
        <v>511312</v>
      </c>
      <c r="B181" s="52" t="s">
        <v>362</v>
      </c>
      <c r="C181" s="52" t="s">
        <v>1731</v>
      </c>
      <c r="D181" s="52" t="s">
        <v>1626</v>
      </c>
      <c r="I181">
        <v>181</v>
      </c>
    </row>
    <row r="182" spans="1:9" x14ac:dyDescent="0.25">
      <c r="A182" s="52">
        <v>511333</v>
      </c>
      <c r="B182" s="52" t="s">
        <v>363</v>
      </c>
      <c r="C182" s="52" t="s">
        <v>1727</v>
      </c>
      <c r="D182" s="52" t="s">
        <v>1626</v>
      </c>
      <c r="I182">
        <v>182</v>
      </c>
    </row>
    <row r="183" spans="1:9" x14ac:dyDescent="0.25">
      <c r="A183" s="52">
        <v>511335</v>
      </c>
      <c r="B183" s="52" t="s">
        <v>364</v>
      </c>
      <c r="C183" s="52" t="s">
        <v>1734</v>
      </c>
      <c r="D183" s="52" t="s">
        <v>1626</v>
      </c>
      <c r="I183">
        <v>183</v>
      </c>
    </row>
    <row r="184" spans="1:9" x14ac:dyDescent="0.25">
      <c r="A184" s="52">
        <v>511449</v>
      </c>
      <c r="B184" s="52" t="s">
        <v>1595</v>
      </c>
      <c r="C184" s="52" t="s">
        <v>1723</v>
      </c>
      <c r="D184" s="52" t="s">
        <v>1626</v>
      </c>
      <c r="I184">
        <v>184</v>
      </c>
    </row>
    <row r="185" spans="1:9" x14ac:dyDescent="0.25">
      <c r="A185" s="52">
        <v>511552</v>
      </c>
      <c r="B185" s="52" t="s">
        <v>365</v>
      </c>
      <c r="C185" s="52" t="s">
        <v>1731</v>
      </c>
      <c r="D185" s="52" t="s">
        <v>1626</v>
      </c>
      <c r="I185">
        <v>185</v>
      </c>
    </row>
    <row r="186" spans="1:9" x14ac:dyDescent="0.25">
      <c r="A186" s="52">
        <v>511566</v>
      </c>
      <c r="B186" s="52" t="s">
        <v>366</v>
      </c>
      <c r="C186" s="52" t="s">
        <v>1727</v>
      </c>
      <c r="D186" s="52" t="s">
        <v>1626</v>
      </c>
      <c r="I186">
        <v>186</v>
      </c>
    </row>
    <row r="187" spans="1:9" x14ac:dyDescent="0.25">
      <c r="A187" s="52">
        <v>511953</v>
      </c>
      <c r="B187" s="52" t="s">
        <v>367</v>
      </c>
      <c r="C187" s="52" t="s">
        <v>1731</v>
      </c>
      <c r="D187" s="52" t="s">
        <v>1626</v>
      </c>
      <c r="I187">
        <v>187</v>
      </c>
    </row>
    <row r="188" spans="1:9" x14ac:dyDescent="0.25">
      <c r="A188" s="52">
        <v>512037</v>
      </c>
      <c r="B188" s="52" t="s">
        <v>368</v>
      </c>
      <c r="C188" s="52" t="s">
        <v>1720</v>
      </c>
      <c r="D188" s="52" t="s">
        <v>1626</v>
      </c>
      <c r="I188">
        <v>188</v>
      </c>
    </row>
    <row r="189" spans="1:9" x14ac:dyDescent="0.25">
      <c r="A189" s="52">
        <v>512044</v>
      </c>
      <c r="B189" s="52" t="s">
        <v>369</v>
      </c>
      <c r="C189" s="52" t="s">
        <v>1731</v>
      </c>
      <c r="D189" s="52" t="s">
        <v>1626</v>
      </c>
      <c r="I189">
        <v>189</v>
      </c>
    </row>
    <row r="190" spans="1:9" x14ac:dyDescent="0.25">
      <c r="A190" s="52">
        <v>512082</v>
      </c>
      <c r="B190" s="52" t="s">
        <v>370</v>
      </c>
      <c r="C190" s="52" t="s">
        <v>1727</v>
      </c>
      <c r="D190" s="52" t="s">
        <v>1626</v>
      </c>
      <c r="I190">
        <v>190</v>
      </c>
    </row>
    <row r="191" spans="1:9" x14ac:dyDescent="0.25">
      <c r="A191" s="52">
        <v>512102</v>
      </c>
      <c r="B191" s="52" t="s">
        <v>371</v>
      </c>
      <c r="C191" s="52" t="s">
        <v>1734</v>
      </c>
      <c r="D191" s="52" t="s">
        <v>1626</v>
      </c>
      <c r="I191">
        <v>191</v>
      </c>
    </row>
    <row r="192" spans="1:9" x14ac:dyDescent="0.25">
      <c r="A192" s="52">
        <v>512160</v>
      </c>
      <c r="B192" s="52" t="s">
        <v>372</v>
      </c>
      <c r="C192" s="52" t="s">
        <v>1726</v>
      </c>
      <c r="D192" s="52" t="s">
        <v>1626</v>
      </c>
      <c r="I192">
        <v>192</v>
      </c>
    </row>
    <row r="193" spans="1:9" x14ac:dyDescent="0.25">
      <c r="A193" s="52">
        <v>512162</v>
      </c>
      <c r="B193" s="52" t="s">
        <v>373</v>
      </c>
      <c r="C193" s="52" t="s">
        <v>1734</v>
      </c>
      <c r="D193" s="52" t="s">
        <v>1626</v>
      </c>
      <c r="I193">
        <v>193</v>
      </c>
    </row>
    <row r="194" spans="1:9" x14ac:dyDescent="0.25">
      <c r="A194" s="52">
        <v>512240</v>
      </c>
      <c r="B194" s="52" t="s">
        <v>374</v>
      </c>
      <c r="C194" s="52" t="s">
        <v>1734</v>
      </c>
      <c r="D194" s="52" t="s">
        <v>1626</v>
      </c>
      <c r="I194">
        <v>194</v>
      </c>
    </row>
    <row r="195" spans="1:9" x14ac:dyDescent="0.25">
      <c r="A195" s="52">
        <v>512473</v>
      </c>
      <c r="B195" s="52" t="s">
        <v>375</v>
      </c>
      <c r="C195" s="52" t="s">
        <v>1733</v>
      </c>
      <c r="D195" s="52" t="s">
        <v>1626</v>
      </c>
      <c r="I195">
        <v>195</v>
      </c>
    </row>
    <row r="196" spans="1:9" x14ac:dyDescent="0.25">
      <c r="A196" s="52">
        <v>512613</v>
      </c>
      <c r="B196" s="52" t="s">
        <v>376</v>
      </c>
      <c r="C196" s="52" t="s">
        <v>1717</v>
      </c>
      <c r="D196" s="52" t="s">
        <v>1626</v>
      </c>
      <c r="I196">
        <v>196</v>
      </c>
    </row>
    <row r="197" spans="1:9" x14ac:dyDescent="0.25">
      <c r="A197" s="52">
        <v>512740</v>
      </c>
      <c r="B197" s="52" t="s">
        <v>377</v>
      </c>
      <c r="C197" s="52" t="s">
        <v>1727</v>
      </c>
      <c r="D197" s="52" t="s">
        <v>1626</v>
      </c>
      <c r="I197">
        <v>197</v>
      </c>
    </row>
    <row r="198" spans="1:9" x14ac:dyDescent="0.25">
      <c r="A198" s="52">
        <v>512742</v>
      </c>
      <c r="B198" s="52" t="s">
        <v>378</v>
      </c>
      <c r="C198" s="52" t="s">
        <v>1717</v>
      </c>
      <c r="D198" s="52" t="s">
        <v>1626</v>
      </c>
      <c r="I198">
        <v>198</v>
      </c>
    </row>
    <row r="199" spans="1:9" x14ac:dyDescent="0.25">
      <c r="A199" s="52">
        <v>512943</v>
      </c>
      <c r="B199" s="52" t="s">
        <v>379</v>
      </c>
      <c r="C199" s="52" t="s">
        <v>1726</v>
      </c>
      <c r="D199" s="52" t="s">
        <v>1626</v>
      </c>
      <c r="I199">
        <v>199</v>
      </c>
    </row>
    <row r="200" spans="1:9" x14ac:dyDescent="0.25">
      <c r="A200" s="52">
        <v>513059</v>
      </c>
      <c r="B200" s="52" t="s">
        <v>380</v>
      </c>
      <c r="C200" s="52" t="s">
        <v>1731</v>
      </c>
      <c r="D200" s="52" t="s">
        <v>1626</v>
      </c>
      <c r="I200">
        <v>200</v>
      </c>
    </row>
    <row r="201" spans="1:9" x14ac:dyDescent="0.25">
      <c r="A201" s="52">
        <v>513060</v>
      </c>
      <c r="B201" s="52" t="s">
        <v>381</v>
      </c>
      <c r="C201" s="52" t="s">
        <v>1733</v>
      </c>
      <c r="D201" s="52" t="s">
        <v>1626</v>
      </c>
      <c r="I201">
        <v>201</v>
      </c>
    </row>
    <row r="202" spans="1:9" x14ac:dyDescent="0.25">
      <c r="A202" s="52">
        <v>513065</v>
      </c>
      <c r="B202" s="52" t="s">
        <v>382</v>
      </c>
      <c r="C202" s="52" t="s">
        <v>1733</v>
      </c>
      <c r="D202" s="52" t="s">
        <v>1626</v>
      </c>
      <c r="I202">
        <v>202</v>
      </c>
    </row>
    <row r="203" spans="1:9" x14ac:dyDescent="0.25">
      <c r="A203" s="52">
        <v>513135</v>
      </c>
      <c r="B203" s="52" t="s">
        <v>383</v>
      </c>
      <c r="C203" s="52" t="s">
        <v>1723</v>
      </c>
      <c r="D203" s="52" t="s">
        <v>1626</v>
      </c>
      <c r="I203">
        <v>203</v>
      </c>
    </row>
    <row r="204" spans="1:9" x14ac:dyDescent="0.25">
      <c r="A204" s="52">
        <v>513182</v>
      </c>
      <c r="B204" s="52" t="s">
        <v>384</v>
      </c>
      <c r="C204" s="52" t="s">
        <v>1723</v>
      </c>
      <c r="D204" s="52" t="s">
        <v>1626</v>
      </c>
      <c r="I204">
        <v>204</v>
      </c>
    </row>
    <row r="205" spans="1:9" x14ac:dyDescent="0.25">
      <c r="A205" s="52">
        <v>513185</v>
      </c>
      <c r="B205" s="52" t="s">
        <v>385</v>
      </c>
      <c r="C205" s="52" t="s">
        <v>1721</v>
      </c>
      <c r="D205" s="52" t="s">
        <v>1626</v>
      </c>
      <c r="I205">
        <v>205</v>
      </c>
    </row>
    <row r="206" spans="1:9" x14ac:dyDescent="0.25">
      <c r="A206" s="52">
        <v>513245</v>
      </c>
      <c r="B206" s="52" t="s">
        <v>386</v>
      </c>
      <c r="C206" s="52" t="s">
        <v>1730</v>
      </c>
      <c r="D206" s="52" t="s">
        <v>1626</v>
      </c>
      <c r="I206">
        <v>206</v>
      </c>
    </row>
    <row r="207" spans="1:9" x14ac:dyDescent="0.25">
      <c r="A207" s="52">
        <v>513286</v>
      </c>
      <c r="B207" s="52" t="s">
        <v>387</v>
      </c>
      <c r="C207" s="52" t="s">
        <v>1730</v>
      </c>
      <c r="D207" s="52" t="s">
        <v>1626</v>
      </c>
      <c r="I207">
        <v>207</v>
      </c>
    </row>
    <row r="208" spans="1:9" x14ac:dyDescent="0.25">
      <c r="A208" s="52">
        <v>513423</v>
      </c>
      <c r="B208" s="52" t="s">
        <v>388</v>
      </c>
      <c r="C208" s="52" t="s">
        <v>1723</v>
      </c>
      <c r="D208" s="52" t="s">
        <v>1626</v>
      </c>
      <c r="I208">
        <v>208</v>
      </c>
    </row>
    <row r="209" spans="1:9" x14ac:dyDescent="0.25">
      <c r="A209" s="52">
        <v>513424</v>
      </c>
      <c r="B209" s="52" t="s">
        <v>389</v>
      </c>
      <c r="C209" s="52" t="s">
        <v>1717</v>
      </c>
      <c r="D209" s="52" t="s">
        <v>1626</v>
      </c>
      <c r="I209">
        <v>209</v>
      </c>
    </row>
    <row r="210" spans="1:9" x14ac:dyDescent="0.25">
      <c r="A210" s="52">
        <v>513447</v>
      </c>
      <c r="B210" s="52" t="s">
        <v>390</v>
      </c>
      <c r="C210" s="52" t="s">
        <v>1729</v>
      </c>
      <c r="D210" s="52" t="s">
        <v>1626</v>
      </c>
      <c r="I210">
        <v>210</v>
      </c>
    </row>
    <row r="211" spans="1:9" x14ac:dyDescent="0.25">
      <c r="A211" s="52">
        <v>513462</v>
      </c>
      <c r="B211" s="52" t="s">
        <v>391</v>
      </c>
      <c r="C211" s="52" t="s">
        <v>1723</v>
      </c>
      <c r="D211" s="52" t="s">
        <v>1626</v>
      </c>
      <c r="I211">
        <v>211</v>
      </c>
    </row>
    <row r="212" spans="1:9" x14ac:dyDescent="0.25">
      <c r="A212" s="52">
        <v>513480</v>
      </c>
      <c r="B212" s="52" t="s">
        <v>392</v>
      </c>
      <c r="C212" s="52" t="s">
        <v>1733</v>
      </c>
      <c r="D212" s="52" t="s">
        <v>1626</v>
      </c>
      <c r="I212">
        <v>212</v>
      </c>
    </row>
    <row r="213" spans="1:9" x14ac:dyDescent="0.25">
      <c r="A213" s="52">
        <v>513509</v>
      </c>
      <c r="B213" s="52" t="s">
        <v>393</v>
      </c>
      <c r="C213" s="52" t="s">
        <v>1733</v>
      </c>
      <c r="D213" s="52" t="s">
        <v>1626</v>
      </c>
      <c r="I213">
        <v>213</v>
      </c>
    </row>
    <row r="214" spans="1:9" x14ac:dyDescent="0.25">
      <c r="A214" s="52">
        <v>513542</v>
      </c>
      <c r="B214" s="52" t="s">
        <v>394</v>
      </c>
      <c r="C214" s="52" t="s">
        <v>1730</v>
      </c>
      <c r="D214" s="52" t="s">
        <v>1626</v>
      </c>
      <c r="I214">
        <v>214</v>
      </c>
    </row>
    <row r="215" spans="1:9" x14ac:dyDescent="0.25">
      <c r="A215" s="52">
        <v>513703</v>
      </c>
      <c r="B215" s="52" t="s">
        <v>395</v>
      </c>
      <c r="C215" s="52" t="s">
        <v>1734</v>
      </c>
      <c r="D215" s="52" t="s">
        <v>1626</v>
      </c>
      <c r="I215">
        <v>215</v>
      </c>
    </row>
    <row r="216" spans="1:9" x14ac:dyDescent="0.25">
      <c r="A216" s="52">
        <v>513790</v>
      </c>
      <c r="B216" s="52" t="s">
        <v>396</v>
      </c>
      <c r="C216" s="52" t="s">
        <v>1733</v>
      </c>
      <c r="D216" s="52" t="s">
        <v>1626</v>
      </c>
      <c r="I216">
        <v>216</v>
      </c>
    </row>
    <row r="217" spans="1:9" x14ac:dyDescent="0.25">
      <c r="A217" s="52">
        <v>513893</v>
      </c>
      <c r="B217" s="52" t="s">
        <v>397</v>
      </c>
      <c r="C217" s="52" t="s">
        <v>1723</v>
      </c>
      <c r="D217" s="52" t="s">
        <v>1626</v>
      </c>
      <c r="I217">
        <v>217</v>
      </c>
    </row>
    <row r="218" spans="1:9" x14ac:dyDescent="0.25">
      <c r="A218" s="52">
        <v>513899</v>
      </c>
      <c r="B218" s="52" t="s">
        <v>398</v>
      </c>
      <c r="C218" s="52" t="s">
        <v>1733</v>
      </c>
      <c r="D218" s="52" t="s">
        <v>1626</v>
      </c>
      <c r="I218">
        <v>218</v>
      </c>
    </row>
    <row r="219" spans="1:9" x14ac:dyDescent="0.25">
      <c r="A219" s="52">
        <v>513945</v>
      </c>
      <c r="B219" s="52" t="s">
        <v>399</v>
      </c>
      <c r="C219" s="52" t="s">
        <v>1733</v>
      </c>
      <c r="D219" s="52" t="s">
        <v>1626</v>
      </c>
      <c r="I219">
        <v>219</v>
      </c>
    </row>
    <row r="220" spans="1:9" x14ac:dyDescent="0.25">
      <c r="A220" s="52">
        <v>513951</v>
      </c>
      <c r="B220" s="52" t="s">
        <v>400</v>
      </c>
      <c r="C220" s="52" t="s">
        <v>1729</v>
      </c>
      <c r="D220" s="52" t="s">
        <v>1626</v>
      </c>
      <c r="I220">
        <v>220</v>
      </c>
    </row>
    <row r="221" spans="1:9" x14ac:dyDescent="0.25">
      <c r="A221" s="52">
        <v>514041</v>
      </c>
      <c r="B221" s="52" t="s">
        <v>167</v>
      </c>
      <c r="C221" s="52" t="s">
        <v>1721</v>
      </c>
      <c r="D221" s="52" t="s">
        <v>1626</v>
      </c>
      <c r="I221">
        <v>221</v>
      </c>
    </row>
    <row r="222" spans="1:9" x14ac:dyDescent="0.25">
      <c r="A222" s="52">
        <v>514174</v>
      </c>
      <c r="B222" s="52" t="s">
        <v>401</v>
      </c>
      <c r="C222" s="52" t="s">
        <v>1726</v>
      </c>
      <c r="D222" s="52" t="s">
        <v>1626</v>
      </c>
      <c r="I222">
        <v>222</v>
      </c>
    </row>
    <row r="223" spans="1:9" x14ac:dyDescent="0.25">
      <c r="A223" s="52">
        <v>514183</v>
      </c>
      <c r="B223" s="52" t="s">
        <v>402</v>
      </c>
      <c r="C223" s="52" t="s">
        <v>1734</v>
      </c>
      <c r="D223" s="52" t="s">
        <v>1626</v>
      </c>
      <c r="I223">
        <v>223</v>
      </c>
    </row>
    <row r="224" spans="1:9" x14ac:dyDescent="0.25">
      <c r="A224" s="52">
        <v>514247</v>
      </c>
      <c r="B224" s="52" t="s">
        <v>403</v>
      </c>
      <c r="C224" s="52" t="s">
        <v>1733</v>
      </c>
      <c r="D224" s="52" t="s">
        <v>1626</v>
      </c>
      <c r="I224">
        <v>224</v>
      </c>
    </row>
    <row r="225" spans="1:9" x14ac:dyDescent="0.25">
      <c r="A225" s="52">
        <v>514249</v>
      </c>
      <c r="B225" s="52" t="s">
        <v>404</v>
      </c>
      <c r="C225" s="52" t="s">
        <v>1733</v>
      </c>
      <c r="D225" s="52" t="s">
        <v>1626</v>
      </c>
      <c r="I225">
        <v>225</v>
      </c>
    </row>
    <row r="226" spans="1:9" x14ac:dyDescent="0.25">
      <c r="A226" s="52">
        <v>514354</v>
      </c>
      <c r="B226" s="52" t="s">
        <v>405</v>
      </c>
      <c r="C226" s="52" t="s">
        <v>1730</v>
      </c>
      <c r="D226" s="52" t="s">
        <v>1626</v>
      </c>
      <c r="I226">
        <v>226</v>
      </c>
    </row>
    <row r="227" spans="1:9" x14ac:dyDescent="0.25">
      <c r="A227" s="52">
        <v>514355</v>
      </c>
      <c r="B227" s="52" t="s">
        <v>406</v>
      </c>
      <c r="C227" s="52" t="s">
        <v>1731</v>
      </c>
      <c r="D227" s="52" t="s">
        <v>1626</v>
      </c>
      <c r="I227">
        <v>227</v>
      </c>
    </row>
    <row r="228" spans="1:9" x14ac:dyDescent="0.25">
      <c r="A228" s="52">
        <v>514415</v>
      </c>
      <c r="B228" s="52" t="s">
        <v>407</v>
      </c>
      <c r="C228" s="52" t="s">
        <v>1726</v>
      </c>
      <c r="D228" s="52" t="s">
        <v>1626</v>
      </c>
      <c r="I228">
        <v>228</v>
      </c>
    </row>
    <row r="229" spans="1:9" x14ac:dyDescent="0.25">
      <c r="A229" s="52">
        <v>514425</v>
      </c>
      <c r="B229" s="52" t="s">
        <v>408</v>
      </c>
      <c r="C229" s="52" t="s">
        <v>1733</v>
      </c>
      <c r="D229" s="52" t="s">
        <v>1626</v>
      </c>
      <c r="I229">
        <v>229</v>
      </c>
    </row>
    <row r="230" spans="1:9" x14ac:dyDescent="0.25">
      <c r="A230" s="52">
        <v>514428</v>
      </c>
      <c r="B230" s="52" t="s">
        <v>409</v>
      </c>
      <c r="C230" s="52" t="s">
        <v>1726</v>
      </c>
      <c r="D230" s="52" t="s">
        <v>1626</v>
      </c>
      <c r="I230">
        <v>230</v>
      </c>
    </row>
    <row r="231" spans="1:9" x14ac:dyDescent="0.25">
      <c r="A231" s="52">
        <v>514495</v>
      </c>
      <c r="B231" s="52" t="s">
        <v>410</v>
      </c>
      <c r="C231" s="52" t="s">
        <v>1723</v>
      </c>
      <c r="D231" s="52" t="s">
        <v>1626</v>
      </c>
      <c r="I231">
        <v>231</v>
      </c>
    </row>
    <row r="232" spans="1:9" x14ac:dyDescent="0.25">
      <c r="A232" s="52">
        <v>514527</v>
      </c>
      <c r="B232" s="52" t="s">
        <v>411</v>
      </c>
      <c r="C232" s="52" t="s">
        <v>1734</v>
      </c>
      <c r="D232" s="52" t="s">
        <v>1626</v>
      </c>
      <c r="I232">
        <v>232</v>
      </c>
    </row>
    <row r="233" spans="1:9" x14ac:dyDescent="0.25">
      <c r="A233" s="52">
        <v>514530</v>
      </c>
      <c r="B233" s="52" t="s">
        <v>412</v>
      </c>
      <c r="C233" s="52" t="s">
        <v>1726</v>
      </c>
      <c r="D233" s="52" t="s">
        <v>1626</v>
      </c>
      <c r="I233">
        <v>233</v>
      </c>
    </row>
    <row r="234" spans="1:9" x14ac:dyDescent="0.25">
      <c r="A234" s="52">
        <v>514535</v>
      </c>
      <c r="B234" s="52" t="s">
        <v>413</v>
      </c>
      <c r="C234" s="52" t="s">
        <v>1733</v>
      </c>
      <c r="D234" s="52" t="s">
        <v>1626</v>
      </c>
      <c r="I234">
        <v>234</v>
      </c>
    </row>
    <row r="235" spans="1:9" x14ac:dyDescent="0.25">
      <c r="A235" s="52">
        <v>514536</v>
      </c>
      <c r="B235" s="52" t="s">
        <v>414</v>
      </c>
      <c r="C235" s="52" t="s">
        <v>1733</v>
      </c>
      <c r="D235" s="52" t="s">
        <v>1626</v>
      </c>
      <c r="I235">
        <v>235</v>
      </c>
    </row>
    <row r="236" spans="1:9" x14ac:dyDescent="0.25">
      <c r="A236" s="52">
        <v>514618</v>
      </c>
      <c r="B236" s="52" t="s">
        <v>415</v>
      </c>
      <c r="C236" s="52" t="s">
        <v>1721</v>
      </c>
      <c r="D236" s="52" t="s">
        <v>1626</v>
      </c>
      <c r="I236">
        <v>236</v>
      </c>
    </row>
    <row r="237" spans="1:9" x14ac:dyDescent="0.25">
      <c r="A237" s="52">
        <v>514619</v>
      </c>
      <c r="B237" s="52" t="s">
        <v>416</v>
      </c>
      <c r="C237" s="52" t="s">
        <v>1720</v>
      </c>
      <c r="D237" s="52" t="s">
        <v>1626</v>
      </c>
      <c r="I237">
        <v>237</v>
      </c>
    </row>
    <row r="238" spans="1:9" x14ac:dyDescent="0.25">
      <c r="A238" s="52">
        <v>514648</v>
      </c>
      <c r="B238" s="52" t="s">
        <v>417</v>
      </c>
      <c r="C238" s="52" t="s">
        <v>1733</v>
      </c>
      <c r="D238" s="52" t="s">
        <v>1626</v>
      </c>
      <c r="I238">
        <v>238</v>
      </c>
    </row>
    <row r="239" spans="1:9" x14ac:dyDescent="0.25">
      <c r="A239" s="52">
        <v>514725</v>
      </c>
      <c r="B239" s="52" t="s">
        <v>418</v>
      </c>
      <c r="C239" s="52" t="s">
        <v>1719</v>
      </c>
      <c r="D239" s="52" t="s">
        <v>1626</v>
      </c>
      <c r="I239">
        <v>239</v>
      </c>
    </row>
    <row r="240" spans="1:9" x14ac:dyDescent="0.25">
      <c r="A240" s="52">
        <v>514726</v>
      </c>
      <c r="B240" s="52" t="s">
        <v>419</v>
      </c>
      <c r="C240" s="52" t="s">
        <v>1723</v>
      </c>
      <c r="D240" s="52" t="s">
        <v>1626</v>
      </c>
      <c r="I240">
        <v>240</v>
      </c>
    </row>
    <row r="241" spans="1:9" x14ac:dyDescent="0.25">
      <c r="A241" s="52">
        <v>514767</v>
      </c>
      <c r="B241" s="52" t="s">
        <v>420</v>
      </c>
      <c r="C241" s="52" t="s">
        <v>1729</v>
      </c>
      <c r="D241" s="52" t="s">
        <v>1626</v>
      </c>
      <c r="I241">
        <v>241</v>
      </c>
    </row>
    <row r="242" spans="1:9" x14ac:dyDescent="0.25">
      <c r="A242" s="52">
        <v>514768</v>
      </c>
      <c r="B242" s="52" t="s">
        <v>421</v>
      </c>
      <c r="C242" s="52" t="s">
        <v>1734</v>
      </c>
      <c r="D242" s="52" t="s">
        <v>1626</v>
      </c>
      <c r="I242">
        <v>242</v>
      </c>
    </row>
    <row r="243" spans="1:9" x14ac:dyDescent="0.25">
      <c r="A243" s="52">
        <v>514769</v>
      </c>
      <c r="B243" s="52" t="s">
        <v>422</v>
      </c>
      <c r="C243" s="52" t="s">
        <v>1734</v>
      </c>
      <c r="D243" s="52" t="s">
        <v>1626</v>
      </c>
      <c r="I243">
        <v>243</v>
      </c>
    </row>
    <row r="244" spans="1:9" x14ac:dyDescent="0.25">
      <c r="A244" s="52">
        <v>514831</v>
      </c>
      <c r="B244" s="52" t="s">
        <v>423</v>
      </c>
      <c r="C244" s="52" t="s">
        <v>1723</v>
      </c>
      <c r="D244" s="52" t="s">
        <v>1626</v>
      </c>
      <c r="I244">
        <v>244</v>
      </c>
    </row>
    <row r="245" spans="1:9" x14ac:dyDescent="0.25">
      <c r="A245" s="52">
        <v>514844</v>
      </c>
      <c r="B245" s="52" t="s">
        <v>424</v>
      </c>
      <c r="C245" s="52" t="s">
        <v>1734</v>
      </c>
      <c r="D245" s="52" t="s">
        <v>1626</v>
      </c>
      <c r="I245">
        <v>245</v>
      </c>
    </row>
    <row r="246" spans="1:9" x14ac:dyDescent="0.25">
      <c r="A246" s="52">
        <v>514861</v>
      </c>
      <c r="B246" s="52" t="s">
        <v>425</v>
      </c>
      <c r="C246" s="52" t="s">
        <v>1733</v>
      </c>
      <c r="D246" s="52" t="s">
        <v>1626</v>
      </c>
      <c r="I246">
        <v>246</v>
      </c>
    </row>
    <row r="247" spans="1:9" x14ac:dyDescent="0.25">
      <c r="A247" s="52">
        <v>514931</v>
      </c>
      <c r="B247" s="52" t="s">
        <v>426</v>
      </c>
      <c r="C247" s="52" t="s">
        <v>1733</v>
      </c>
      <c r="D247" s="52" t="s">
        <v>1626</v>
      </c>
      <c r="I247">
        <v>247</v>
      </c>
    </row>
    <row r="248" spans="1:9" x14ac:dyDescent="0.25">
      <c r="A248" s="52">
        <v>514933</v>
      </c>
      <c r="B248" s="52" t="s">
        <v>427</v>
      </c>
      <c r="C248" s="52" t="s">
        <v>1733</v>
      </c>
      <c r="D248" s="52" t="s">
        <v>1626</v>
      </c>
      <c r="I248">
        <v>248</v>
      </c>
    </row>
    <row r="249" spans="1:9" x14ac:dyDescent="0.25">
      <c r="A249" s="52">
        <v>514935</v>
      </c>
      <c r="B249" s="52" t="s">
        <v>428</v>
      </c>
      <c r="C249" s="52" t="s">
        <v>1731</v>
      </c>
      <c r="D249" s="52" t="s">
        <v>1626</v>
      </c>
      <c r="I249">
        <v>249</v>
      </c>
    </row>
    <row r="250" spans="1:9" x14ac:dyDescent="0.25">
      <c r="A250" s="52">
        <v>515100</v>
      </c>
      <c r="B250" s="52" t="s">
        <v>429</v>
      </c>
      <c r="C250" s="52" t="s">
        <v>1731</v>
      </c>
      <c r="D250" s="52" t="s">
        <v>1626</v>
      </c>
      <c r="I250">
        <v>250</v>
      </c>
    </row>
    <row r="251" spans="1:9" x14ac:dyDescent="0.25">
      <c r="A251" s="52">
        <v>515107</v>
      </c>
      <c r="B251" s="52" t="s">
        <v>430</v>
      </c>
      <c r="C251" s="52" t="s">
        <v>1726</v>
      </c>
      <c r="D251" s="52" t="s">
        <v>1626</v>
      </c>
      <c r="I251">
        <v>251</v>
      </c>
    </row>
    <row r="252" spans="1:9" x14ac:dyDescent="0.25">
      <c r="A252" s="52">
        <v>515108</v>
      </c>
      <c r="B252" s="52" t="s">
        <v>179</v>
      </c>
      <c r="C252" s="52" t="s">
        <v>1731</v>
      </c>
      <c r="D252" s="52" t="s">
        <v>1626</v>
      </c>
      <c r="I252">
        <v>252</v>
      </c>
    </row>
    <row r="253" spans="1:9" x14ac:dyDescent="0.25">
      <c r="A253" s="52">
        <v>515111</v>
      </c>
      <c r="B253" s="52" t="s">
        <v>431</v>
      </c>
      <c r="C253" s="52" t="s">
        <v>1733</v>
      </c>
      <c r="D253" s="52" t="s">
        <v>1626</v>
      </c>
      <c r="I253">
        <v>253</v>
      </c>
    </row>
    <row r="254" spans="1:9" x14ac:dyDescent="0.25">
      <c r="A254" s="52">
        <v>515156</v>
      </c>
      <c r="B254" s="52" t="s">
        <v>432</v>
      </c>
      <c r="C254" s="52" t="s">
        <v>1723</v>
      </c>
      <c r="D254" s="52" t="s">
        <v>1626</v>
      </c>
      <c r="I254">
        <v>254</v>
      </c>
    </row>
    <row r="255" spans="1:9" x14ac:dyDescent="0.25">
      <c r="A255" s="52">
        <v>515157</v>
      </c>
      <c r="B255" s="52" t="s">
        <v>433</v>
      </c>
      <c r="C255" s="52" t="s">
        <v>1723</v>
      </c>
      <c r="D255" s="52" t="s">
        <v>1626</v>
      </c>
      <c r="I255">
        <v>255</v>
      </c>
    </row>
    <row r="256" spans="1:9" x14ac:dyDescent="0.25">
      <c r="A256" s="52">
        <v>515159</v>
      </c>
      <c r="B256" s="52" t="s">
        <v>434</v>
      </c>
      <c r="C256" s="52" t="s">
        <v>1720</v>
      </c>
      <c r="D256" s="52" t="s">
        <v>1626</v>
      </c>
      <c r="I256">
        <v>256</v>
      </c>
    </row>
    <row r="257" spans="1:9" x14ac:dyDescent="0.25">
      <c r="A257" s="52">
        <v>515163</v>
      </c>
      <c r="B257" s="52" t="s">
        <v>435</v>
      </c>
      <c r="C257" s="52" t="s">
        <v>1726</v>
      </c>
      <c r="D257" s="52" t="s">
        <v>1626</v>
      </c>
      <c r="I257">
        <v>257</v>
      </c>
    </row>
    <row r="258" spans="1:9" x14ac:dyDescent="0.25">
      <c r="A258" s="52">
        <v>515295</v>
      </c>
      <c r="B258" s="52" t="s">
        <v>436</v>
      </c>
      <c r="C258" s="52" t="s">
        <v>1733</v>
      </c>
      <c r="D258" s="52" t="s">
        <v>1626</v>
      </c>
      <c r="I258">
        <v>258</v>
      </c>
    </row>
    <row r="259" spans="1:9" x14ac:dyDescent="0.25">
      <c r="A259" s="52">
        <v>515296</v>
      </c>
      <c r="B259" s="52" t="s">
        <v>437</v>
      </c>
      <c r="C259" s="52" t="s">
        <v>1733</v>
      </c>
      <c r="D259" s="52" t="s">
        <v>1626</v>
      </c>
      <c r="I259">
        <v>259</v>
      </c>
    </row>
    <row r="260" spans="1:9" x14ac:dyDescent="0.25">
      <c r="A260" s="52">
        <v>515333</v>
      </c>
      <c r="B260" s="52" t="s">
        <v>140</v>
      </c>
      <c r="C260" s="52" t="s">
        <v>1723</v>
      </c>
      <c r="D260" s="52" t="s">
        <v>1626</v>
      </c>
      <c r="I260">
        <v>260</v>
      </c>
    </row>
    <row r="261" spans="1:9" x14ac:dyDescent="0.25">
      <c r="A261" s="52">
        <v>515470</v>
      </c>
      <c r="B261" s="52" t="s">
        <v>438</v>
      </c>
      <c r="C261" s="52" t="s">
        <v>1727</v>
      </c>
      <c r="D261" s="52" t="s">
        <v>1626</v>
      </c>
      <c r="I261">
        <v>261</v>
      </c>
    </row>
    <row r="262" spans="1:9" x14ac:dyDescent="0.25">
      <c r="A262" s="52">
        <v>515617</v>
      </c>
      <c r="B262" s="52" t="s">
        <v>439</v>
      </c>
      <c r="C262" s="52" t="s">
        <v>1730</v>
      </c>
      <c r="D262" s="52" t="s">
        <v>1626</v>
      </c>
      <c r="I262">
        <v>262</v>
      </c>
    </row>
    <row r="263" spans="1:9" x14ac:dyDescent="0.25">
      <c r="A263" s="52">
        <v>515622</v>
      </c>
      <c r="B263" s="52" t="s">
        <v>440</v>
      </c>
      <c r="C263" s="52" t="s">
        <v>1733</v>
      </c>
      <c r="D263" s="52" t="s">
        <v>1626</v>
      </c>
      <c r="I263">
        <v>263</v>
      </c>
    </row>
    <row r="264" spans="1:9" x14ac:dyDescent="0.25">
      <c r="A264" s="52">
        <v>515624</v>
      </c>
      <c r="B264" s="52" t="s">
        <v>192</v>
      </c>
      <c r="C264" s="52" t="s">
        <v>1733</v>
      </c>
      <c r="D264" s="52" t="s">
        <v>1626</v>
      </c>
      <c r="I264">
        <v>264</v>
      </c>
    </row>
    <row r="265" spans="1:9" x14ac:dyDescent="0.25">
      <c r="A265" s="52">
        <v>515625</v>
      </c>
      <c r="B265" s="52" t="s">
        <v>441</v>
      </c>
      <c r="C265" s="52" t="s">
        <v>1733</v>
      </c>
      <c r="D265" s="52" t="s">
        <v>1626</v>
      </c>
      <c r="I265">
        <v>265</v>
      </c>
    </row>
    <row r="266" spans="1:9" x14ac:dyDescent="0.25">
      <c r="A266" s="52">
        <v>515733</v>
      </c>
      <c r="B266" s="52" t="s">
        <v>442</v>
      </c>
      <c r="C266" s="52" t="s">
        <v>1731</v>
      </c>
      <c r="D266" s="52" t="s">
        <v>1626</v>
      </c>
      <c r="I266">
        <v>266</v>
      </c>
    </row>
    <row r="267" spans="1:9" x14ac:dyDescent="0.25">
      <c r="A267" s="52">
        <v>515740</v>
      </c>
      <c r="B267" s="52" t="s">
        <v>443</v>
      </c>
      <c r="C267" s="52" t="s">
        <v>1726</v>
      </c>
      <c r="D267" s="52" t="s">
        <v>1626</v>
      </c>
      <c r="I267">
        <v>267</v>
      </c>
    </row>
    <row r="268" spans="1:9" x14ac:dyDescent="0.25">
      <c r="A268" s="52">
        <v>515829</v>
      </c>
      <c r="B268" s="52" t="s">
        <v>141</v>
      </c>
      <c r="C268" s="52" t="s">
        <v>1723</v>
      </c>
      <c r="D268" s="52" t="s">
        <v>1626</v>
      </c>
      <c r="I268">
        <v>268</v>
      </c>
    </row>
    <row r="269" spans="1:9" x14ac:dyDescent="0.25">
      <c r="A269" s="52">
        <v>515831</v>
      </c>
      <c r="B269" s="52" t="s">
        <v>444</v>
      </c>
      <c r="C269" s="52" t="s">
        <v>1719</v>
      </c>
      <c r="D269" s="52" t="s">
        <v>1626</v>
      </c>
      <c r="I269">
        <v>269</v>
      </c>
    </row>
    <row r="270" spans="1:9" x14ac:dyDescent="0.25">
      <c r="A270" s="52">
        <v>515875</v>
      </c>
      <c r="B270" s="52" t="s">
        <v>445</v>
      </c>
      <c r="C270" s="52" t="s">
        <v>1730</v>
      </c>
      <c r="D270" s="52" t="s">
        <v>1626</v>
      </c>
      <c r="I270">
        <v>270</v>
      </c>
    </row>
    <row r="271" spans="1:9" x14ac:dyDescent="0.25">
      <c r="A271" s="52">
        <v>515876</v>
      </c>
      <c r="B271" s="52" t="s">
        <v>446</v>
      </c>
      <c r="C271" s="52" t="s">
        <v>1730</v>
      </c>
      <c r="D271" s="52" t="s">
        <v>1626</v>
      </c>
      <c r="I271">
        <v>271</v>
      </c>
    </row>
    <row r="272" spans="1:9" x14ac:dyDescent="0.25">
      <c r="A272" s="52">
        <v>516065</v>
      </c>
      <c r="B272" s="52" t="s">
        <v>447</v>
      </c>
      <c r="C272" s="52" t="s">
        <v>1733</v>
      </c>
      <c r="D272" s="52" t="s">
        <v>1626</v>
      </c>
      <c r="I272">
        <v>272</v>
      </c>
    </row>
    <row r="273" spans="1:9" x14ac:dyDescent="0.25">
      <c r="A273" s="52">
        <v>516120</v>
      </c>
      <c r="B273" s="52" t="s">
        <v>448</v>
      </c>
      <c r="C273" s="52" t="s">
        <v>1733</v>
      </c>
      <c r="D273" s="52" t="s">
        <v>1626</v>
      </c>
      <c r="I273">
        <v>273</v>
      </c>
    </row>
    <row r="274" spans="1:9" x14ac:dyDescent="0.25">
      <c r="A274" s="52">
        <v>516397</v>
      </c>
      <c r="B274" s="52" t="s">
        <v>449</v>
      </c>
      <c r="C274" s="52" t="s">
        <v>1731</v>
      </c>
      <c r="D274" s="52" t="s">
        <v>1626</v>
      </c>
      <c r="I274">
        <v>274</v>
      </c>
    </row>
    <row r="275" spans="1:9" x14ac:dyDescent="0.25">
      <c r="A275" s="52">
        <v>516560</v>
      </c>
      <c r="B275" s="52" t="s">
        <v>450</v>
      </c>
      <c r="C275" s="52" t="s">
        <v>1717</v>
      </c>
      <c r="D275" s="52" t="s">
        <v>1626</v>
      </c>
      <c r="I275">
        <v>275</v>
      </c>
    </row>
    <row r="276" spans="1:9" x14ac:dyDescent="0.25">
      <c r="A276" s="52">
        <v>516939</v>
      </c>
      <c r="B276" s="52" t="s">
        <v>451</v>
      </c>
      <c r="C276" s="52" t="s">
        <v>1733</v>
      </c>
      <c r="D276" s="52" t="s">
        <v>1626</v>
      </c>
      <c r="I276">
        <v>276</v>
      </c>
    </row>
    <row r="277" spans="1:9" x14ac:dyDescent="0.25">
      <c r="A277" s="52">
        <v>516946</v>
      </c>
      <c r="B277" s="52" t="s">
        <v>452</v>
      </c>
      <c r="C277" s="52" t="s">
        <v>1717</v>
      </c>
      <c r="D277" s="52" t="s">
        <v>1626</v>
      </c>
      <c r="I277">
        <v>277</v>
      </c>
    </row>
    <row r="278" spans="1:9" x14ac:dyDescent="0.25">
      <c r="A278" s="52">
        <v>516948</v>
      </c>
      <c r="B278" s="52" t="s">
        <v>453</v>
      </c>
      <c r="C278" s="52" t="s">
        <v>1717</v>
      </c>
      <c r="D278" s="52" t="s">
        <v>1626</v>
      </c>
      <c r="I278">
        <v>278</v>
      </c>
    </row>
    <row r="279" spans="1:9" x14ac:dyDescent="0.25">
      <c r="A279" s="52">
        <v>517134</v>
      </c>
      <c r="B279" s="52" t="s">
        <v>454</v>
      </c>
      <c r="C279" s="52" t="s">
        <v>1726</v>
      </c>
      <c r="D279" s="52" t="s">
        <v>1626</v>
      </c>
      <c r="I279">
        <v>279</v>
      </c>
    </row>
    <row r="280" spans="1:9" x14ac:dyDescent="0.25">
      <c r="A280" s="52">
        <v>517135</v>
      </c>
      <c r="B280" s="52" t="s">
        <v>455</v>
      </c>
      <c r="C280" s="52" t="s">
        <v>1726</v>
      </c>
      <c r="D280" s="52" t="s">
        <v>1626</v>
      </c>
      <c r="I280">
        <v>280</v>
      </c>
    </row>
    <row r="281" spans="1:9" x14ac:dyDescent="0.25">
      <c r="A281" s="52">
        <v>517196</v>
      </c>
      <c r="B281" s="52" t="s">
        <v>456</v>
      </c>
      <c r="C281" s="52" t="s">
        <v>1730</v>
      </c>
      <c r="D281" s="52" t="s">
        <v>1626</v>
      </c>
      <c r="I281">
        <v>281</v>
      </c>
    </row>
    <row r="282" spans="1:9" x14ac:dyDescent="0.25">
      <c r="A282" s="52">
        <v>517260</v>
      </c>
      <c r="B282" s="52" t="s">
        <v>104</v>
      </c>
      <c r="C282" s="52" t="s">
        <v>1726</v>
      </c>
      <c r="D282" s="52" t="s">
        <v>1626</v>
      </c>
      <c r="I282">
        <v>282</v>
      </c>
    </row>
    <row r="283" spans="1:9" x14ac:dyDescent="0.25">
      <c r="A283" s="52">
        <v>517410</v>
      </c>
      <c r="B283" s="52" t="s">
        <v>457</v>
      </c>
      <c r="C283" s="52" t="s">
        <v>1730</v>
      </c>
      <c r="D283" s="52" t="s">
        <v>1626</v>
      </c>
      <c r="I283">
        <v>283</v>
      </c>
    </row>
    <row r="284" spans="1:9" x14ac:dyDescent="0.25">
      <c r="A284" s="52">
        <v>517413</v>
      </c>
      <c r="B284" s="52" t="s">
        <v>458</v>
      </c>
      <c r="C284" s="52" t="s">
        <v>1731</v>
      </c>
      <c r="D284" s="52" t="s">
        <v>1626</v>
      </c>
      <c r="I284">
        <v>284</v>
      </c>
    </row>
    <row r="285" spans="1:9" x14ac:dyDescent="0.25">
      <c r="A285" s="52">
        <v>517415</v>
      </c>
      <c r="B285" s="52" t="s">
        <v>459</v>
      </c>
      <c r="C285" s="52" t="s">
        <v>1733</v>
      </c>
      <c r="D285" s="52" t="s">
        <v>1626</v>
      </c>
      <c r="I285">
        <v>285</v>
      </c>
    </row>
    <row r="286" spans="1:9" x14ac:dyDescent="0.25">
      <c r="A286" s="52">
        <v>517419</v>
      </c>
      <c r="B286" s="52" t="s">
        <v>460</v>
      </c>
      <c r="C286" s="52" t="s">
        <v>1734</v>
      </c>
      <c r="D286" s="52" t="s">
        <v>1626</v>
      </c>
      <c r="I286">
        <v>286</v>
      </c>
    </row>
    <row r="287" spans="1:9" x14ac:dyDescent="0.25">
      <c r="A287" s="52">
        <v>517420</v>
      </c>
      <c r="B287" s="52" t="s">
        <v>461</v>
      </c>
      <c r="C287" s="52" t="s">
        <v>1723</v>
      </c>
      <c r="D287" s="52" t="s">
        <v>1626</v>
      </c>
      <c r="I287">
        <v>287</v>
      </c>
    </row>
    <row r="288" spans="1:9" x14ac:dyDescent="0.25">
      <c r="A288" s="52">
        <v>517421</v>
      </c>
      <c r="B288" s="52" t="s">
        <v>462</v>
      </c>
      <c r="C288" s="52" t="s">
        <v>1727</v>
      </c>
      <c r="D288" s="52" t="s">
        <v>1626</v>
      </c>
      <c r="I288">
        <v>288</v>
      </c>
    </row>
    <row r="289" spans="1:9" x14ac:dyDescent="0.25">
      <c r="A289" s="52">
        <v>517422</v>
      </c>
      <c r="B289" s="52" t="s">
        <v>463</v>
      </c>
      <c r="C289" s="52" t="s">
        <v>1729</v>
      </c>
      <c r="D289" s="52" t="s">
        <v>1626</v>
      </c>
      <c r="I289">
        <v>289</v>
      </c>
    </row>
    <row r="290" spans="1:9" x14ac:dyDescent="0.25">
      <c r="A290" s="52">
        <v>517423</v>
      </c>
      <c r="B290" s="52" t="s">
        <v>464</v>
      </c>
      <c r="C290" s="52" t="s">
        <v>1730</v>
      </c>
      <c r="D290" s="52" t="s">
        <v>1626</v>
      </c>
      <c r="I290">
        <v>290</v>
      </c>
    </row>
    <row r="291" spans="1:9" x14ac:dyDescent="0.25">
      <c r="A291" s="52">
        <v>517424</v>
      </c>
      <c r="B291" s="52" t="s">
        <v>465</v>
      </c>
      <c r="C291" s="52" t="s">
        <v>1730</v>
      </c>
      <c r="D291" s="52" t="s">
        <v>1626</v>
      </c>
      <c r="I291">
        <v>291</v>
      </c>
    </row>
    <row r="292" spans="1:9" x14ac:dyDescent="0.25">
      <c r="A292" s="52">
        <v>517425</v>
      </c>
      <c r="B292" s="52" t="s">
        <v>466</v>
      </c>
      <c r="C292" s="52" t="s">
        <v>1731</v>
      </c>
      <c r="D292" s="52" t="s">
        <v>1626</v>
      </c>
      <c r="I292">
        <v>292</v>
      </c>
    </row>
    <row r="293" spans="1:9" x14ac:dyDescent="0.25">
      <c r="A293" s="52">
        <v>517569</v>
      </c>
      <c r="B293" s="52" t="s">
        <v>467</v>
      </c>
      <c r="C293" s="52" t="s">
        <v>1721</v>
      </c>
      <c r="D293" s="52" t="s">
        <v>1626</v>
      </c>
      <c r="I293">
        <v>293</v>
      </c>
    </row>
    <row r="294" spans="1:9" x14ac:dyDescent="0.25">
      <c r="A294" s="52">
        <v>517603</v>
      </c>
      <c r="B294" s="52" t="s">
        <v>200</v>
      </c>
      <c r="C294" s="52" t="s">
        <v>1734</v>
      </c>
      <c r="D294" s="52" t="s">
        <v>1626</v>
      </c>
      <c r="I294">
        <v>294</v>
      </c>
    </row>
    <row r="295" spans="1:9" x14ac:dyDescent="0.25">
      <c r="A295" s="52">
        <v>517632</v>
      </c>
      <c r="B295" s="52" t="s">
        <v>468</v>
      </c>
      <c r="C295" s="52" t="s">
        <v>1721</v>
      </c>
      <c r="D295" s="52" t="s">
        <v>1626</v>
      </c>
      <c r="I295">
        <v>295</v>
      </c>
    </row>
    <row r="296" spans="1:9" x14ac:dyDescent="0.25">
      <c r="A296" s="52">
        <v>517674</v>
      </c>
      <c r="B296" s="52" t="s">
        <v>469</v>
      </c>
      <c r="C296" s="52" t="s">
        <v>1731</v>
      </c>
      <c r="D296" s="52" t="s">
        <v>1626</v>
      </c>
      <c r="I296">
        <v>296</v>
      </c>
    </row>
    <row r="297" spans="1:9" x14ac:dyDescent="0.25">
      <c r="A297" s="52">
        <v>517739</v>
      </c>
      <c r="B297" s="52" t="s">
        <v>470</v>
      </c>
      <c r="C297" s="52" t="s">
        <v>1726</v>
      </c>
      <c r="D297" s="52" t="s">
        <v>1626</v>
      </c>
      <c r="I297">
        <v>297</v>
      </c>
    </row>
    <row r="298" spans="1:9" x14ac:dyDescent="0.25">
      <c r="A298" s="52">
        <v>517743</v>
      </c>
      <c r="B298" s="52" t="s">
        <v>471</v>
      </c>
      <c r="C298" s="52" t="s">
        <v>1731</v>
      </c>
      <c r="D298" s="52" t="s">
        <v>1626</v>
      </c>
      <c r="I298">
        <v>298</v>
      </c>
    </row>
    <row r="299" spans="1:9" x14ac:dyDescent="0.25">
      <c r="A299" s="52">
        <v>517744</v>
      </c>
      <c r="B299" s="52" t="s">
        <v>472</v>
      </c>
      <c r="C299" s="52" t="s">
        <v>1731</v>
      </c>
      <c r="D299" s="52" t="s">
        <v>1626</v>
      </c>
      <c r="I299">
        <v>299</v>
      </c>
    </row>
    <row r="300" spans="1:9" x14ac:dyDescent="0.25">
      <c r="A300" s="52">
        <v>517749</v>
      </c>
      <c r="B300" s="52" t="s">
        <v>473</v>
      </c>
      <c r="C300" s="52" t="s">
        <v>1733</v>
      </c>
      <c r="D300" s="52" t="s">
        <v>1626</v>
      </c>
      <c r="I300">
        <v>300</v>
      </c>
    </row>
    <row r="301" spans="1:9" x14ac:dyDescent="0.25">
      <c r="A301" s="52">
        <v>517971</v>
      </c>
      <c r="B301" s="52" t="s">
        <v>474</v>
      </c>
      <c r="C301" s="52" t="s">
        <v>1727</v>
      </c>
      <c r="D301" s="52" t="s">
        <v>1626</v>
      </c>
      <c r="I301">
        <v>301</v>
      </c>
    </row>
    <row r="302" spans="1:9" x14ac:dyDescent="0.25">
      <c r="A302" s="52">
        <v>517973</v>
      </c>
      <c r="B302" s="52" t="s">
        <v>475</v>
      </c>
      <c r="C302" s="52" t="s">
        <v>1729</v>
      </c>
      <c r="D302" s="52" t="s">
        <v>1626</v>
      </c>
      <c r="I302">
        <v>302</v>
      </c>
    </row>
    <row r="303" spans="1:9" x14ac:dyDescent="0.25">
      <c r="A303" s="52">
        <v>517977</v>
      </c>
      <c r="B303" s="52" t="s">
        <v>128</v>
      </c>
      <c r="C303" s="52" t="s">
        <v>1717</v>
      </c>
      <c r="D303" s="52" t="s">
        <v>1626</v>
      </c>
      <c r="I303">
        <v>303</v>
      </c>
    </row>
    <row r="304" spans="1:9" x14ac:dyDescent="0.25">
      <c r="A304" s="52">
        <v>517978</v>
      </c>
      <c r="B304" s="52" t="s">
        <v>476</v>
      </c>
      <c r="C304" s="52" t="s">
        <v>1717</v>
      </c>
      <c r="D304" s="52" t="s">
        <v>1626</v>
      </c>
      <c r="I304">
        <v>304</v>
      </c>
    </row>
    <row r="305" spans="1:9" x14ac:dyDescent="0.25">
      <c r="A305" s="52">
        <v>517984</v>
      </c>
      <c r="B305" s="52" t="s">
        <v>477</v>
      </c>
      <c r="C305" s="52" t="s">
        <v>1726</v>
      </c>
      <c r="D305" s="52" t="s">
        <v>1626</v>
      </c>
      <c r="I305">
        <v>305</v>
      </c>
    </row>
    <row r="306" spans="1:9" x14ac:dyDescent="0.25">
      <c r="A306" s="52">
        <v>517994</v>
      </c>
      <c r="B306" s="52" t="s">
        <v>478</v>
      </c>
      <c r="C306" s="52" t="s">
        <v>1734</v>
      </c>
      <c r="D306" s="52" t="s">
        <v>1626</v>
      </c>
      <c r="I306">
        <v>306</v>
      </c>
    </row>
    <row r="307" spans="1:9" x14ac:dyDescent="0.25">
      <c r="A307" s="52">
        <v>518025</v>
      </c>
      <c r="B307" s="52" t="s">
        <v>479</v>
      </c>
      <c r="C307" s="52" t="s">
        <v>1723</v>
      </c>
      <c r="D307" s="52" t="s">
        <v>1626</v>
      </c>
      <c r="I307">
        <v>307</v>
      </c>
    </row>
    <row r="308" spans="1:9" x14ac:dyDescent="0.25">
      <c r="A308" s="52">
        <v>518030</v>
      </c>
      <c r="B308" s="52" t="s">
        <v>480</v>
      </c>
      <c r="C308" s="52" t="s">
        <v>1723</v>
      </c>
      <c r="D308" s="52" t="s">
        <v>1626</v>
      </c>
      <c r="I308">
        <v>308</v>
      </c>
    </row>
    <row r="309" spans="1:9" x14ac:dyDescent="0.25">
      <c r="A309" s="52">
        <v>518032</v>
      </c>
      <c r="B309" s="52" t="s">
        <v>481</v>
      </c>
      <c r="C309" s="52" t="s">
        <v>1721</v>
      </c>
      <c r="D309" s="52" t="s">
        <v>1626</v>
      </c>
      <c r="I309">
        <v>309</v>
      </c>
    </row>
    <row r="310" spans="1:9" x14ac:dyDescent="0.25">
      <c r="A310" s="52">
        <v>518036</v>
      </c>
      <c r="B310" s="52" t="s">
        <v>482</v>
      </c>
      <c r="C310" s="52" t="s">
        <v>1723</v>
      </c>
      <c r="D310" s="52" t="s">
        <v>1626</v>
      </c>
      <c r="I310">
        <v>310</v>
      </c>
    </row>
    <row r="311" spans="1:9" x14ac:dyDescent="0.25">
      <c r="A311" s="52">
        <v>518051</v>
      </c>
      <c r="B311" s="52" t="s">
        <v>483</v>
      </c>
      <c r="C311" s="52" t="s">
        <v>1726</v>
      </c>
      <c r="D311" s="52" t="s">
        <v>1626</v>
      </c>
      <c r="I311">
        <v>311</v>
      </c>
    </row>
    <row r="312" spans="1:9" x14ac:dyDescent="0.25">
      <c r="A312" s="52">
        <v>518053</v>
      </c>
      <c r="B312" s="52" t="s">
        <v>484</v>
      </c>
      <c r="C312" s="52" t="s">
        <v>1717</v>
      </c>
      <c r="D312" s="52" t="s">
        <v>1626</v>
      </c>
      <c r="I312">
        <v>312</v>
      </c>
    </row>
    <row r="313" spans="1:9" x14ac:dyDescent="0.25">
      <c r="A313" s="52">
        <v>518160</v>
      </c>
      <c r="B313" s="52" t="s">
        <v>485</v>
      </c>
      <c r="C313" s="52" t="s">
        <v>1719</v>
      </c>
      <c r="D313" s="52" t="s">
        <v>1626</v>
      </c>
      <c r="I313">
        <v>313</v>
      </c>
    </row>
    <row r="314" spans="1:9" x14ac:dyDescent="0.25">
      <c r="A314" s="52">
        <v>518161</v>
      </c>
      <c r="B314" s="52" t="s">
        <v>486</v>
      </c>
      <c r="C314" s="52" t="s">
        <v>1720</v>
      </c>
      <c r="D314" s="52" t="s">
        <v>1626</v>
      </c>
      <c r="I314">
        <v>314</v>
      </c>
    </row>
    <row r="315" spans="1:9" x14ac:dyDescent="0.25">
      <c r="A315" s="52">
        <v>518323</v>
      </c>
      <c r="B315" s="52" t="s">
        <v>487</v>
      </c>
      <c r="C315" s="52" t="s">
        <v>1731</v>
      </c>
      <c r="D315" s="52" t="s">
        <v>1626</v>
      </c>
      <c r="I315">
        <v>315</v>
      </c>
    </row>
    <row r="316" spans="1:9" x14ac:dyDescent="0.25">
      <c r="A316" s="52">
        <v>518443</v>
      </c>
      <c r="B316" s="52" t="s">
        <v>488</v>
      </c>
      <c r="C316" s="52" t="s">
        <v>1731</v>
      </c>
      <c r="D316" s="52" t="s">
        <v>1626</v>
      </c>
      <c r="I316">
        <v>316</v>
      </c>
    </row>
    <row r="317" spans="1:9" x14ac:dyDescent="0.25">
      <c r="A317" s="52">
        <v>518445</v>
      </c>
      <c r="B317" s="52" t="s">
        <v>489</v>
      </c>
      <c r="C317" s="52" t="s">
        <v>1731</v>
      </c>
      <c r="D317" s="52" t="s">
        <v>1626</v>
      </c>
      <c r="I317">
        <v>317</v>
      </c>
    </row>
    <row r="318" spans="1:9" x14ac:dyDescent="0.25">
      <c r="A318" s="52">
        <v>518454</v>
      </c>
      <c r="B318" s="52" t="s">
        <v>490</v>
      </c>
      <c r="C318" s="52" t="s">
        <v>1734</v>
      </c>
      <c r="D318" s="52" t="s">
        <v>1626</v>
      </c>
      <c r="I318">
        <v>318</v>
      </c>
    </row>
    <row r="319" spans="1:9" x14ac:dyDescent="0.25">
      <c r="A319" s="52">
        <v>518559</v>
      </c>
      <c r="B319" s="52" t="s">
        <v>491</v>
      </c>
      <c r="C319" s="52" t="s">
        <v>1727</v>
      </c>
      <c r="D319" s="52" t="s">
        <v>1626</v>
      </c>
      <c r="I319">
        <v>319</v>
      </c>
    </row>
    <row r="320" spans="1:9" x14ac:dyDescent="0.25">
      <c r="A320" s="52">
        <v>518561</v>
      </c>
      <c r="B320" s="52" t="s">
        <v>492</v>
      </c>
      <c r="C320" s="52" t="s">
        <v>1729</v>
      </c>
      <c r="D320" s="52" t="s">
        <v>1626</v>
      </c>
      <c r="I320">
        <v>320</v>
      </c>
    </row>
    <row r="321" spans="1:9" x14ac:dyDescent="0.25">
      <c r="A321" s="52">
        <v>518567</v>
      </c>
      <c r="B321" s="52" t="s">
        <v>493</v>
      </c>
      <c r="C321" s="52" t="s">
        <v>1731</v>
      </c>
      <c r="D321" s="52" t="s">
        <v>1626</v>
      </c>
      <c r="I321">
        <v>321</v>
      </c>
    </row>
    <row r="322" spans="1:9" x14ac:dyDescent="0.25">
      <c r="A322" s="52">
        <v>518573</v>
      </c>
      <c r="B322" s="52" t="s">
        <v>494</v>
      </c>
      <c r="C322" s="52" t="s">
        <v>1733</v>
      </c>
      <c r="D322" s="52" t="s">
        <v>1626</v>
      </c>
      <c r="I322">
        <v>322</v>
      </c>
    </row>
    <row r="323" spans="1:9" x14ac:dyDescent="0.25">
      <c r="A323" s="52">
        <v>518679</v>
      </c>
      <c r="B323" s="52" t="s">
        <v>495</v>
      </c>
      <c r="C323" s="52" t="s">
        <v>1723</v>
      </c>
      <c r="D323" s="52" t="s">
        <v>1626</v>
      </c>
      <c r="I323">
        <v>323</v>
      </c>
    </row>
    <row r="324" spans="1:9" x14ac:dyDescent="0.25">
      <c r="A324" s="52">
        <v>518683</v>
      </c>
      <c r="B324" s="52" t="s">
        <v>142</v>
      </c>
      <c r="C324" s="52" t="s">
        <v>1723</v>
      </c>
      <c r="D324" s="52" t="s">
        <v>1626</v>
      </c>
      <c r="I324">
        <v>324</v>
      </c>
    </row>
    <row r="325" spans="1:9" x14ac:dyDescent="0.25">
      <c r="A325" s="52">
        <v>518821</v>
      </c>
      <c r="B325" s="52" t="s">
        <v>496</v>
      </c>
      <c r="C325" s="52" t="s">
        <v>1721</v>
      </c>
      <c r="D325" s="52" t="s">
        <v>1626</v>
      </c>
      <c r="I325">
        <v>325</v>
      </c>
    </row>
    <row r="326" spans="1:9" x14ac:dyDescent="0.25">
      <c r="A326" s="52">
        <v>518841</v>
      </c>
      <c r="B326" s="52" t="s">
        <v>497</v>
      </c>
      <c r="C326" s="52" t="s">
        <v>1733</v>
      </c>
      <c r="D326" s="52" t="s">
        <v>1626</v>
      </c>
      <c r="I326">
        <v>326</v>
      </c>
    </row>
    <row r="327" spans="1:9" x14ac:dyDescent="0.25">
      <c r="A327" s="52">
        <v>518844</v>
      </c>
      <c r="B327" s="52" t="s">
        <v>498</v>
      </c>
      <c r="C327" s="52" t="s">
        <v>1733</v>
      </c>
      <c r="D327" s="52" t="s">
        <v>1626</v>
      </c>
      <c r="I327">
        <v>327</v>
      </c>
    </row>
    <row r="328" spans="1:9" x14ac:dyDescent="0.25">
      <c r="A328" s="52">
        <v>518845</v>
      </c>
      <c r="B328" s="52" t="s">
        <v>499</v>
      </c>
      <c r="C328" s="52" t="s">
        <v>1729</v>
      </c>
      <c r="D328" s="52" t="s">
        <v>1626</v>
      </c>
      <c r="I328">
        <v>328</v>
      </c>
    </row>
    <row r="329" spans="1:9" x14ac:dyDescent="0.25">
      <c r="A329" s="52">
        <v>518856</v>
      </c>
      <c r="B329" s="52" t="s">
        <v>500</v>
      </c>
      <c r="C329" s="52" t="s">
        <v>1720</v>
      </c>
      <c r="D329" s="52" t="s">
        <v>1626</v>
      </c>
      <c r="I329">
        <v>329</v>
      </c>
    </row>
    <row r="330" spans="1:9" x14ac:dyDescent="0.25">
      <c r="A330" s="52">
        <v>519009</v>
      </c>
      <c r="B330" s="52" t="s">
        <v>501</v>
      </c>
      <c r="C330" s="52" t="s">
        <v>1733</v>
      </c>
      <c r="D330" s="52" t="s">
        <v>1626</v>
      </c>
      <c r="I330">
        <v>330</v>
      </c>
    </row>
    <row r="331" spans="1:9" x14ac:dyDescent="0.25">
      <c r="A331" s="52">
        <v>519010</v>
      </c>
      <c r="B331" s="52" t="s">
        <v>502</v>
      </c>
      <c r="C331" s="52" t="s">
        <v>1733</v>
      </c>
      <c r="D331" s="52" t="s">
        <v>1626</v>
      </c>
      <c r="I331">
        <v>331</v>
      </c>
    </row>
    <row r="332" spans="1:9" x14ac:dyDescent="0.25">
      <c r="A332" s="52">
        <v>519012</v>
      </c>
      <c r="B332" s="52" t="s">
        <v>503</v>
      </c>
      <c r="C332" s="52" t="s">
        <v>1731</v>
      </c>
      <c r="D332" s="52" t="s">
        <v>1626</v>
      </c>
      <c r="I332">
        <v>332</v>
      </c>
    </row>
    <row r="333" spans="1:9" x14ac:dyDescent="0.25">
      <c r="A333" s="52">
        <v>519069</v>
      </c>
      <c r="B333" s="52" t="s">
        <v>504</v>
      </c>
      <c r="C333" s="52" t="s">
        <v>1726</v>
      </c>
      <c r="D333" s="52" t="s">
        <v>1626</v>
      </c>
      <c r="I333">
        <v>333</v>
      </c>
    </row>
    <row r="334" spans="1:9" x14ac:dyDescent="0.25">
      <c r="A334" s="52">
        <v>519149</v>
      </c>
      <c r="B334" s="52" t="s">
        <v>505</v>
      </c>
      <c r="C334" s="52" t="s">
        <v>1730</v>
      </c>
      <c r="D334" s="52" t="s">
        <v>1626</v>
      </c>
      <c r="I334">
        <v>334</v>
      </c>
    </row>
    <row r="335" spans="1:9" x14ac:dyDescent="0.25">
      <c r="A335" s="52">
        <v>519151</v>
      </c>
      <c r="B335" s="52" t="s">
        <v>506</v>
      </c>
      <c r="C335" s="52" t="s">
        <v>1733</v>
      </c>
      <c r="D335" s="52" t="s">
        <v>1626</v>
      </c>
      <c r="I335">
        <v>335</v>
      </c>
    </row>
    <row r="336" spans="1:9" x14ac:dyDescent="0.25">
      <c r="A336" s="52">
        <v>519229</v>
      </c>
      <c r="B336" s="52" t="s">
        <v>507</v>
      </c>
      <c r="C336" s="52" t="s">
        <v>1723</v>
      </c>
      <c r="D336" s="52" t="s">
        <v>1626</v>
      </c>
      <c r="I336">
        <v>336</v>
      </c>
    </row>
    <row r="337" spans="1:9" x14ac:dyDescent="0.25">
      <c r="A337" s="52">
        <v>519248</v>
      </c>
      <c r="B337" s="52" t="s">
        <v>508</v>
      </c>
      <c r="C337" s="52" t="s">
        <v>1726</v>
      </c>
      <c r="D337" s="52" t="s">
        <v>1626</v>
      </c>
      <c r="I337">
        <v>337</v>
      </c>
    </row>
    <row r="338" spans="1:9" x14ac:dyDescent="0.25">
      <c r="A338" s="52">
        <v>519348</v>
      </c>
      <c r="B338" s="52" t="s">
        <v>509</v>
      </c>
      <c r="C338" s="52" t="s">
        <v>1729</v>
      </c>
      <c r="D338" s="52" t="s">
        <v>1626</v>
      </c>
      <c r="I338">
        <v>338</v>
      </c>
    </row>
    <row r="339" spans="1:9" x14ac:dyDescent="0.25">
      <c r="A339" s="52">
        <v>519360</v>
      </c>
      <c r="B339" s="52" t="s">
        <v>510</v>
      </c>
      <c r="C339" s="52" t="s">
        <v>1719</v>
      </c>
      <c r="D339" s="52" t="s">
        <v>1626</v>
      </c>
      <c r="I339">
        <v>339</v>
      </c>
    </row>
    <row r="340" spans="1:9" x14ac:dyDescent="0.25">
      <c r="A340" s="52">
        <v>519553</v>
      </c>
      <c r="B340" s="52" t="s">
        <v>511</v>
      </c>
      <c r="C340" s="52" t="s">
        <v>1730</v>
      </c>
      <c r="D340" s="52" t="s">
        <v>1626</v>
      </c>
      <c r="I340">
        <v>340</v>
      </c>
    </row>
    <row r="341" spans="1:9" x14ac:dyDescent="0.25">
      <c r="A341" s="52">
        <v>519555</v>
      </c>
      <c r="B341" s="52" t="s">
        <v>512</v>
      </c>
      <c r="C341" s="52" t="s">
        <v>1733</v>
      </c>
      <c r="D341" s="52" t="s">
        <v>1626</v>
      </c>
      <c r="I341">
        <v>341</v>
      </c>
    </row>
    <row r="342" spans="1:9" x14ac:dyDescent="0.25">
      <c r="A342" s="52">
        <v>519556</v>
      </c>
      <c r="B342" s="52" t="s">
        <v>513</v>
      </c>
      <c r="C342" s="52" t="s">
        <v>1733</v>
      </c>
      <c r="D342" s="52" t="s">
        <v>1626</v>
      </c>
      <c r="I342">
        <v>342</v>
      </c>
    </row>
    <row r="343" spans="1:9" x14ac:dyDescent="0.25">
      <c r="A343" s="52">
        <v>519677</v>
      </c>
      <c r="B343" s="52" t="s">
        <v>514</v>
      </c>
      <c r="C343" s="52" t="s">
        <v>1734</v>
      </c>
      <c r="D343" s="52" t="s">
        <v>1626</v>
      </c>
      <c r="I343">
        <v>343</v>
      </c>
    </row>
    <row r="344" spans="1:9" x14ac:dyDescent="0.25">
      <c r="A344" s="52">
        <v>519681</v>
      </c>
      <c r="B344" s="52" t="s">
        <v>515</v>
      </c>
      <c r="C344" s="52" t="s">
        <v>1733</v>
      </c>
      <c r="D344" s="52" t="s">
        <v>1626</v>
      </c>
      <c r="I344">
        <v>344</v>
      </c>
    </row>
    <row r="345" spans="1:9" x14ac:dyDescent="0.25">
      <c r="A345" s="52">
        <v>519713</v>
      </c>
      <c r="B345" s="52" t="s">
        <v>516</v>
      </c>
      <c r="C345" s="52" t="s">
        <v>1723</v>
      </c>
      <c r="D345" s="52" t="s">
        <v>1626</v>
      </c>
      <c r="I345">
        <v>345</v>
      </c>
    </row>
    <row r="346" spans="1:9" x14ac:dyDescent="0.25">
      <c r="A346" s="52">
        <v>519775</v>
      </c>
      <c r="B346" s="52" t="s">
        <v>517</v>
      </c>
      <c r="C346" s="52" t="s">
        <v>1729</v>
      </c>
      <c r="D346" s="52" t="s">
        <v>1626</v>
      </c>
      <c r="I346">
        <v>346</v>
      </c>
    </row>
    <row r="347" spans="1:9" x14ac:dyDescent="0.25">
      <c r="A347" s="52">
        <v>519800</v>
      </c>
      <c r="B347" s="52" t="s">
        <v>518</v>
      </c>
      <c r="C347" s="52" t="s">
        <v>1720</v>
      </c>
      <c r="D347" s="52" t="s">
        <v>1626</v>
      </c>
      <c r="I347">
        <v>347</v>
      </c>
    </row>
    <row r="348" spans="1:9" x14ac:dyDescent="0.25">
      <c r="A348" s="52">
        <v>519848</v>
      </c>
      <c r="B348" s="52" t="s">
        <v>519</v>
      </c>
      <c r="C348" s="52" t="s">
        <v>1734</v>
      </c>
      <c r="D348" s="52" t="s">
        <v>1626</v>
      </c>
      <c r="I348">
        <v>348</v>
      </c>
    </row>
    <row r="349" spans="1:9" x14ac:dyDescent="0.25">
      <c r="A349" s="52">
        <v>519918</v>
      </c>
      <c r="B349" s="52" t="s">
        <v>520</v>
      </c>
      <c r="C349" s="52" t="s">
        <v>1729</v>
      </c>
      <c r="D349" s="52" t="s">
        <v>1626</v>
      </c>
      <c r="I349">
        <v>349</v>
      </c>
    </row>
    <row r="350" spans="1:9" x14ac:dyDescent="0.25">
      <c r="A350" s="52">
        <v>519922</v>
      </c>
      <c r="B350" s="52" t="s">
        <v>521</v>
      </c>
      <c r="C350" s="52" t="s">
        <v>1717</v>
      </c>
      <c r="D350" s="52" t="s">
        <v>1626</v>
      </c>
      <c r="I350">
        <v>350</v>
      </c>
    </row>
    <row r="351" spans="1:9" x14ac:dyDescent="0.25">
      <c r="A351" s="52">
        <v>519925</v>
      </c>
      <c r="B351" s="52" t="s">
        <v>522</v>
      </c>
      <c r="C351" s="52" t="s">
        <v>1733</v>
      </c>
      <c r="D351" s="52" t="s">
        <v>1626</v>
      </c>
      <c r="I351">
        <v>351</v>
      </c>
    </row>
    <row r="352" spans="1:9" x14ac:dyDescent="0.25">
      <c r="A352" s="52">
        <v>519926</v>
      </c>
      <c r="B352" s="52" t="s">
        <v>523</v>
      </c>
      <c r="C352" s="52" t="s">
        <v>1734</v>
      </c>
      <c r="D352" s="52" t="s">
        <v>1626</v>
      </c>
      <c r="I352">
        <v>352</v>
      </c>
    </row>
    <row r="353" spans="1:9" x14ac:dyDescent="0.25">
      <c r="A353" s="52">
        <v>520020</v>
      </c>
      <c r="B353" s="52" t="s">
        <v>524</v>
      </c>
      <c r="C353" s="52" t="s">
        <v>1734</v>
      </c>
      <c r="D353" s="52" t="s">
        <v>1626</v>
      </c>
      <c r="I353">
        <v>353</v>
      </c>
    </row>
    <row r="354" spans="1:9" x14ac:dyDescent="0.25">
      <c r="A354" s="52">
        <v>520021</v>
      </c>
      <c r="B354" s="52" t="s">
        <v>525</v>
      </c>
      <c r="C354" s="52" t="s">
        <v>1733</v>
      </c>
      <c r="D354" s="52" t="s">
        <v>1626</v>
      </c>
      <c r="I354">
        <v>354</v>
      </c>
    </row>
    <row r="355" spans="1:9" x14ac:dyDescent="0.25">
      <c r="A355" s="52">
        <v>520022</v>
      </c>
      <c r="B355" s="52" t="s">
        <v>526</v>
      </c>
      <c r="C355" s="52" t="s">
        <v>1726</v>
      </c>
      <c r="D355" s="52" t="s">
        <v>1626</v>
      </c>
      <c r="I355">
        <v>355</v>
      </c>
    </row>
    <row r="356" spans="1:9" x14ac:dyDescent="0.25">
      <c r="A356" s="52">
        <v>520024</v>
      </c>
      <c r="B356" s="52" t="s">
        <v>527</v>
      </c>
      <c r="C356" s="52" t="s">
        <v>1729</v>
      </c>
      <c r="D356" s="52" t="s">
        <v>1626</v>
      </c>
      <c r="I356">
        <v>356</v>
      </c>
    </row>
    <row r="357" spans="1:9" x14ac:dyDescent="0.25">
      <c r="A357" s="52">
        <v>520027</v>
      </c>
      <c r="B357" s="52" t="s">
        <v>528</v>
      </c>
      <c r="C357" s="52" t="s">
        <v>1733</v>
      </c>
      <c r="D357" s="52" t="s">
        <v>1626</v>
      </c>
      <c r="I357">
        <v>357</v>
      </c>
    </row>
    <row r="358" spans="1:9" x14ac:dyDescent="0.25">
      <c r="A358" s="52">
        <v>520125</v>
      </c>
      <c r="B358" s="52" t="s">
        <v>529</v>
      </c>
      <c r="C358" s="52" t="s">
        <v>1719</v>
      </c>
      <c r="D358" s="52" t="s">
        <v>1626</v>
      </c>
      <c r="I358">
        <v>358</v>
      </c>
    </row>
    <row r="359" spans="1:9" x14ac:dyDescent="0.25">
      <c r="A359" s="52">
        <v>520137</v>
      </c>
      <c r="B359" s="52" t="s">
        <v>530</v>
      </c>
      <c r="C359" s="52" t="s">
        <v>1734</v>
      </c>
      <c r="D359" s="52" t="s">
        <v>1626</v>
      </c>
      <c r="I359">
        <v>359</v>
      </c>
    </row>
    <row r="360" spans="1:9" x14ac:dyDescent="0.25">
      <c r="A360" s="52">
        <v>520162</v>
      </c>
      <c r="B360" s="52" t="s">
        <v>531</v>
      </c>
      <c r="C360" s="52" t="s">
        <v>1731</v>
      </c>
      <c r="D360" s="52" t="s">
        <v>1626</v>
      </c>
      <c r="I360">
        <v>360</v>
      </c>
    </row>
    <row r="361" spans="1:9" x14ac:dyDescent="0.25">
      <c r="A361" s="52">
        <v>520163</v>
      </c>
      <c r="B361" s="52" t="s">
        <v>532</v>
      </c>
      <c r="C361" s="52" t="s">
        <v>1731</v>
      </c>
      <c r="D361" s="52" t="s">
        <v>1626</v>
      </c>
      <c r="I361">
        <v>361</v>
      </c>
    </row>
    <row r="362" spans="1:9" x14ac:dyDescent="0.25">
      <c r="A362" s="52">
        <v>520164</v>
      </c>
      <c r="B362" s="52" t="s">
        <v>533</v>
      </c>
      <c r="C362" s="52" t="s">
        <v>1730</v>
      </c>
      <c r="D362" s="52" t="s">
        <v>1626</v>
      </c>
      <c r="I362">
        <v>362</v>
      </c>
    </row>
    <row r="363" spans="1:9" x14ac:dyDescent="0.25">
      <c r="A363" s="52">
        <v>520169</v>
      </c>
      <c r="B363" s="52" t="s">
        <v>534</v>
      </c>
      <c r="C363" s="52" t="s">
        <v>1734</v>
      </c>
      <c r="D363" s="52" t="s">
        <v>1626</v>
      </c>
      <c r="I363">
        <v>363</v>
      </c>
    </row>
    <row r="364" spans="1:9" x14ac:dyDescent="0.25">
      <c r="A364" s="52">
        <v>520170</v>
      </c>
      <c r="B364" s="52" t="s">
        <v>535</v>
      </c>
      <c r="C364" s="52" t="s">
        <v>1729</v>
      </c>
      <c r="D364" s="52" t="s">
        <v>1626</v>
      </c>
      <c r="I364">
        <v>364</v>
      </c>
    </row>
    <row r="365" spans="1:9" x14ac:dyDescent="0.25">
      <c r="A365" s="52">
        <v>520177</v>
      </c>
      <c r="B365" s="52" t="s">
        <v>536</v>
      </c>
      <c r="C365" s="52" t="s">
        <v>1734</v>
      </c>
      <c r="D365" s="52" t="s">
        <v>1626</v>
      </c>
      <c r="I365">
        <v>365</v>
      </c>
    </row>
    <row r="366" spans="1:9" x14ac:dyDescent="0.25">
      <c r="A366" s="52">
        <v>520242</v>
      </c>
      <c r="B366" s="52" t="s">
        <v>537</v>
      </c>
      <c r="C366" s="52" t="s">
        <v>1717</v>
      </c>
      <c r="D366" s="52" t="s">
        <v>1626</v>
      </c>
      <c r="I366">
        <v>366</v>
      </c>
    </row>
    <row r="367" spans="1:9" x14ac:dyDescent="0.25">
      <c r="A367" s="52">
        <v>520261</v>
      </c>
      <c r="B367" s="52" t="s">
        <v>538</v>
      </c>
      <c r="C367" s="52" t="s">
        <v>1723</v>
      </c>
      <c r="D367" s="52" t="s">
        <v>1626</v>
      </c>
      <c r="I367">
        <v>367</v>
      </c>
    </row>
    <row r="368" spans="1:9" x14ac:dyDescent="0.25">
      <c r="A368" s="52">
        <v>520359</v>
      </c>
      <c r="B368" s="52" t="s">
        <v>114</v>
      </c>
      <c r="C368" s="52" t="s">
        <v>1727</v>
      </c>
      <c r="D368" s="52" t="s">
        <v>1626</v>
      </c>
      <c r="I368">
        <v>368</v>
      </c>
    </row>
    <row r="369" spans="1:9" x14ac:dyDescent="0.25">
      <c r="A369" s="52">
        <v>520360</v>
      </c>
      <c r="B369" s="52" t="s">
        <v>539</v>
      </c>
      <c r="C369" s="52" t="s">
        <v>1731</v>
      </c>
      <c r="D369" s="52" t="s">
        <v>1626</v>
      </c>
      <c r="I369">
        <v>369</v>
      </c>
    </row>
    <row r="370" spans="1:9" x14ac:dyDescent="0.25">
      <c r="A370" s="52">
        <v>520376</v>
      </c>
      <c r="B370" s="52" t="s">
        <v>540</v>
      </c>
      <c r="C370" s="52" t="s">
        <v>1723</v>
      </c>
      <c r="D370" s="52" t="s">
        <v>1626</v>
      </c>
      <c r="I370">
        <v>370</v>
      </c>
    </row>
    <row r="371" spans="1:9" x14ac:dyDescent="0.25">
      <c r="A371" s="52">
        <v>520399</v>
      </c>
      <c r="B371" s="52" t="s">
        <v>541</v>
      </c>
      <c r="C371" s="52" t="s">
        <v>1731</v>
      </c>
      <c r="D371" s="52" t="s">
        <v>1626</v>
      </c>
      <c r="I371">
        <v>371</v>
      </c>
    </row>
    <row r="372" spans="1:9" x14ac:dyDescent="0.25">
      <c r="A372" s="52">
        <v>520406</v>
      </c>
      <c r="B372" s="52" t="s">
        <v>542</v>
      </c>
      <c r="C372" s="52" t="s">
        <v>1734</v>
      </c>
      <c r="D372" s="52" t="s">
        <v>1626</v>
      </c>
      <c r="I372">
        <v>372</v>
      </c>
    </row>
    <row r="373" spans="1:9" x14ac:dyDescent="0.25">
      <c r="A373" s="52">
        <v>520476</v>
      </c>
      <c r="B373" s="52" t="s">
        <v>543</v>
      </c>
      <c r="C373" s="52" t="s">
        <v>1734</v>
      </c>
      <c r="D373" s="52" t="s">
        <v>1626</v>
      </c>
      <c r="I373">
        <v>373</v>
      </c>
    </row>
    <row r="374" spans="1:9" x14ac:dyDescent="0.25">
      <c r="A374" s="52">
        <v>520477</v>
      </c>
      <c r="B374" s="52" t="s">
        <v>544</v>
      </c>
      <c r="C374" s="52" t="s">
        <v>1734</v>
      </c>
      <c r="D374" s="52" t="s">
        <v>1626</v>
      </c>
      <c r="I374">
        <v>374</v>
      </c>
    </row>
    <row r="375" spans="1:9" x14ac:dyDescent="0.25">
      <c r="A375" s="52">
        <v>520480</v>
      </c>
      <c r="B375" s="52" t="s">
        <v>545</v>
      </c>
      <c r="C375" s="52" t="s">
        <v>1733</v>
      </c>
      <c r="D375" s="52" t="s">
        <v>1626</v>
      </c>
      <c r="I375">
        <v>375</v>
      </c>
    </row>
    <row r="376" spans="1:9" x14ac:dyDescent="0.25">
      <c r="A376" s="52">
        <v>520481</v>
      </c>
      <c r="B376" s="52" t="s">
        <v>546</v>
      </c>
      <c r="C376" s="52" t="s">
        <v>1730</v>
      </c>
      <c r="D376" s="52" t="s">
        <v>1626</v>
      </c>
      <c r="I376">
        <v>376</v>
      </c>
    </row>
    <row r="377" spans="1:9" x14ac:dyDescent="0.25">
      <c r="A377" s="52">
        <v>520570</v>
      </c>
      <c r="B377" s="52" t="s">
        <v>547</v>
      </c>
      <c r="C377" s="52" t="s">
        <v>1731</v>
      </c>
      <c r="D377" s="52" t="s">
        <v>1626</v>
      </c>
      <c r="I377">
        <v>377</v>
      </c>
    </row>
    <row r="378" spans="1:9" x14ac:dyDescent="0.25">
      <c r="A378" s="52">
        <v>520572</v>
      </c>
      <c r="B378" s="52" t="s">
        <v>548</v>
      </c>
      <c r="C378" s="52" t="s">
        <v>1727</v>
      </c>
      <c r="D378" s="52" t="s">
        <v>1626</v>
      </c>
      <c r="I378">
        <v>378</v>
      </c>
    </row>
    <row r="379" spans="1:9" x14ac:dyDescent="0.25">
      <c r="A379" s="52">
        <v>520574</v>
      </c>
      <c r="B379" s="52" t="s">
        <v>549</v>
      </c>
      <c r="C379" s="52" t="s">
        <v>1733</v>
      </c>
      <c r="D379" s="52" t="s">
        <v>1626</v>
      </c>
      <c r="I379">
        <v>379</v>
      </c>
    </row>
    <row r="380" spans="1:9" x14ac:dyDescent="0.25">
      <c r="A380" s="52">
        <v>520698</v>
      </c>
      <c r="B380" s="52" t="s">
        <v>550</v>
      </c>
      <c r="C380" s="52" t="s">
        <v>1723</v>
      </c>
      <c r="D380" s="52" t="s">
        <v>1626</v>
      </c>
      <c r="I380">
        <v>380</v>
      </c>
    </row>
    <row r="381" spans="1:9" x14ac:dyDescent="0.25">
      <c r="A381" s="52">
        <v>520699</v>
      </c>
      <c r="B381" s="52" t="s">
        <v>551</v>
      </c>
      <c r="C381" s="52" t="s">
        <v>1719</v>
      </c>
      <c r="D381" s="52" t="s">
        <v>1626</v>
      </c>
      <c r="I381">
        <v>381</v>
      </c>
    </row>
    <row r="382" spans="1:9" x14ac:dyDescent="0.25">
      <c r="A382" s="52">
        <v>520715</v>
      </c>
      <c r="B382" s="52" t="s">
        <v>552</v>
      </c>
      <c r="C382" s="52" t="s">
        <v>1733</v>
      </c>
      <c r="D382" s="52" t="s">
        <v>1626</v>
      </c>
      <c r="I382">
        <v>382</v>
      </c>
    </row>
    <row r="383" spans="1:9" x14ac:dyDescent="0.25">
      <c r="A383" s="52">
        <v>520717</v>
      </c>
      <c r="B383" s="52" t="s">
        <v>553</v>
      </c>
      <c r="C383" s="52" t="s">
        <v>1733</v>
      </c>
      <c r="D383" s="52" t="s">
        <v>1626</v>
      </c>
      <c r="I383">
        <v>383</v>
      </c>
    </row>
    <row r="384" spans="1:9" x14ac:dyDescent="0.25">
      <c r="A384" s="52">
        <v>520724</v>
      </c>
      <c r="B384" s="52" t="s">
        <v>554</v>
      </c>
      <c r="C384" s="52" t="s">
        <v>1729</v>
      </c>
      <c r="D384" s="52" t="s">
        <v>1626</v>
      </c>
      <c r="I384">
        <v>384</v>
      </c>
    </row>
    <row r="385" spans="1:9" x14ac:dyDescent="0.25">
      <c r="A385" s="52">
        <v>520780</v>
      </c>
      <c r="B385" s="52" t="s">
        <v>555</v>
      </c>
      <c r="C385" s="52" t="s">
        <v>1719</v>
      </c>
      <c r="D385" s="52" t="s">
        <v>1626</v>
      </c>
      <c r="I385">
        <v>385</v>
      </c>
    </row>
    <row r="386" spans="1:9" x14ac:dyDescent="0.25">
      <c r="A386" s="52">
        <v>520819</v>
      </c>
      <c r="B386" s="52" t="s">
        <v>556</v>
      </c>
      <c r="C386" s="52" t="s">
        <v>1721</v>
      </c>
      <c r="D386" s="52" t="s">
        <v>1626</v>
      </c>
      <c r="I386">
        <v>386</v>
      </c>
    </row>
    <row r="387" spans="1:9" x14ac:dyDescent="0.25">
      <c r="A387" s="52">
        <v>520824</v>
      </c>
      <c r="B387" s="52" t="s">
        <v>557</v>
      </c>
      <c r="C387" s="52" t="s">
        <v>1730</v>
      </c>
      <c r="D387" s="52" t="s">
        <v>1626</v>
      </c>
      <c r="I387">
        <v>387</v>
      </c>
    </row>
    <row r="388" spans="1:9" x14ac:dyDescent="0.25">
      <c r="A388" s="52">
        <v>520874</v>
      </c>
      <c r="B388" s="52" t="s">
        <v>558</v>
      </c>
      <c r="C388" s="52" t="s">
        <v>1723</v>
      </c>
      <c r="D388" s="52" t="s">
        <v>1626</v>
      </c>
      <c r="I388">
        <v>388</v>
      </c>
    </row>
    <row r="389" spans="1:9" x14ac:dyDescent="0.25">
      <c r="A389" s="52">
        <v>520962</v>
      </c>
      <c r="B389" s="52" t="s">
        <v>559</v>
      </c>
      <c r="C389" s="52" t="s">
        <v>1726</v>
      </c>
      <c r="D389" s="52" t="s">
        <v>1626</v>
      </c>
      <c r="I389">
        <v>389</v>
      </c>
    </row>
    <row r="390" spans="1:9" x14ac:dyDescent="0.25">
      <c r="A390" s="52">
        <v>520964</v>
      </c>
      <c r="B390" s="52" t="s">
        <v>560</v>
      </c>
      <c r="C390" s="52" t="s">
        <v>1734</v>
      </c>
      <c r="D390" s="52" t="s">
        <v>1626</v>
      </c>
      <c r="I390">
        <v>390</v>
      </c>
    </row>
    <row r="391" spans="1:9" x14ac:dyDescent="0.25">
      <c r="A391" s="52">
        <v>520966</v>
      </c>
      <c r="B391" s="52" t="s">
        <v>561</v>
      </c>
      <c r="C391" s="52" t="s">
        <v>1734</v>
      </c>
      <c r="D391" s="52" t="s">
        <v>1626</v>
      </c>
      <c r="I391">
        <v>391</v>
      </c>
    </row>
    <row r="392" spans="1:9" x14ac:dyDescent="0.25">
      <c r="A392" s="52">
        <v>520967</v>
      </c>
      <c r="B392" s="52" t="s">
        <v>562</v>
      </c>
      <c r="C392" s="52" t="s">
        <v>1733</v>
      </c>
      <c r="D392" s="52" t="s">
        <v>1626</v>
      </c>
      <c r="I392">
        <v>392</v>
      </c>
    </row>
    <row r="393" spans="1:9" x14ac:dyDescent="0.25">
      <c r="A393" s="52">
        <v>520968</v>
      </c>
      <c r="B393" s="52" t="s">
        <v>563</v>
      </c>
      <c r="C393" s="52" t="s">
        <v>1733</v>
      </c>
      <c r="D393" s="52" t="s">
        <v>1626</v>
      </c>
      <c r="I393">
        <v>393</v>
      </c>
    </row>
    <row r="394" spans="1:9" x14ac:dyDescent="0.25">
      <c r="A394" s="52">
        <v>520969</v>
      </c>
      <c r="B394" s="52" t="s">
        <v>564</v>
      </c>
      <c r="C394" s="52" t="s">
        <v>1733</v>
      </c>
      <c r="D394" s="52" t="s">
        <v>1626</v>
      </c>
      <c r="I394">
        <v>394</v>
      </c>
    </row>
    <row r="395" spans="1:9" x14ac:dyDescent="0.25">
      <c r="A395" s="52">
        <v>520975</v>
      </c>
      <c r="B395" s="52" t="s">
        <v>565</v>
      </c>
      <c r="C395" s="52" t="s">
        <v>1727</v>
      </c>
      <c r="D395" s="52" t="s">
        <v>1626</v>
      </c>
      <c r="I395">
        <v>395</v>
      </c>
    </row>
    <row r="396" spans="1:9" x14ac:dyDescent="0.25">
      <c r="A396" s="52">
        <v>520976</v>
      </c>
      <c r="B396" s="52" t="s">
        <v>566</v>
      </c>
      <c r="C396" s="52" t="s">
        <v>1730</v>
      </c>
      <c r="D396" s="52" t="s">
        <v>1626</v>
      </c>
      <c r="I396">
        <v>396</v>
      </c>
    </row>
    <row r="397" spans="1:9" x14ac:dyDescent="0.25">
      <c r="A397" s="52">
        <v>520983</v>
      </c>
      <c r="B397" s="52" t="s">
        <v>201</v>
      </c>
      <c r="C397" s="52" t="s">
        <v>1734</v>
      </c>
      <c r="D397" s="52" t="s">
        <v>1626</v>
      </c>
      <c r="I397">
        <v>397</v>
      </c>
    </row>
    <row r="398" spans="1:9" x14ac:dyDescent="0.25">
      <c r="A398" s="52">
        <v>521082</v>
      </c>
      <c r="B398" s="52" t="s">
        <v>567</v>
      </c>
      <c r="C398" s="52" t="s">
        <v>1733</v>
      </c>
      <c r="D398" s="52" t="s">
        <v>1626</v>
      </c>
      <c r="I398">
        <v>398</v>
      </c>
    </row>
    <row r="399" spans="1:9" x14ac:dyDescent="0.25">
      <c r="A399" s="52">
        <v>521083</v>
      </c>
      <c r="B399" s="52" t="s">
        <v>568</v>
      </c>
      <c r="C399" s="52" t="s">
        <v>1734</v>
      </c>
      <c r="D399" s="52" t="s">
        <v>1626</v>
      </c>
      <c r="I399">
        <v>399</v>
      </c>
    </row>
    <row r="400" spans="1:9" x14ac:dyDescent="0.25">
      <c r="A400" s="52">
        <v>521180</v>
      </c>
      <c r="B400" s="52" t="s">
        <v>569</v>
      </c>
      <c r="C400" s="52" t="s">
        <v>1729</v>
      </c>
      <c r="D400" s="52" t="s">
        <v>1626</v>
      </c>
      <c r="I400">
        <v>400</v>
      </c>
    </row>
    <row r="401" spans="1:9" x14ac:dyDescent="0.25">
      <c r="A401" s="52">
        <v>521250</v>
      </c>
      <c r="B401" s="52" t="s">
        <v>570</v>
      </c>
      <c r="C401" s="52" t="s">
        <v>1723</v>
      </c>
      <c r="D401" s="52" t="s">
        <v>1626</v>
      </c>
      <c r="I401">
        <v>401</v>
      </c>
    </row>
    <row r="402" spans="1:9" x14ac:dyDescent="0.25">
      <c r="A402" s="52">
        <v>521254</v>
      </c>
      <c r="B402" s="52" t="s">
        <v>571</v>
      </c>
      <c r="C402" s="52" t="s">
        <v>1723</v>
      </c>
      <c r="D402" s="52" t="s">
        <v>1626</v>
      </c>
      <c r="I402">
        <v>402</v>
      </c>
    </row>
    <row r="403" spans="1:9" x14ac:dyDescent="0.25">
      <c r="A403" s="52">
        <v>521258</v>
      </c>
      <c r="B403" s="52" t="s">
        <v>572</v>
      </c>
      <c r="C403" s="52" t="s">
        <v>1720</v>
      </c>
      <c r="D403" s="52" t="s">
        <v>1626</v>
      </c>
      <c r="I403">
        <v>403</v>
      </c>
    </row>
    <row r="404" spans="1:9" x14ac:dyDescent="0.25">
      <c r="A404" s="52">
        <v>521259</v>
      </c>
      <c r="B404" s="52" t="s">
        <v>143</v>
      </c>
      <c r="C404" s="52" t="s">
        <v>1723</v>
      </c>
      <c r="D404" s="52" t="s">
        <v>1626</v>
      </c>
      <c r="I404">
        <v>404</v>
      </c>
    </row>
    <row r="405" spans="1:9" x14ac:dyDescent="0.25">
      <c r="A405" s="52">
        <v>521318</v>
      </c>
      <c r="B405" s="52" t="s">
        <v>573</v>
      </c>
      <c r="C405" s="52" t="s">
        <v>1730</v>
      </c>
      <c r="D405" s="52" t="s">
        <v>1626</v>
      </c>
      <c r="I405">
        <v>405</v>
      </c>
    </row>
    <row r="406" spans="1:9" x14ac:dyDescent="0.25">
      <c r="A406" s="52">
        <v>521505</v>
      </c>
      <c r="B406" s="52" t="s">
        <v>574</v>
      </c>
      <c r="C406" s="52" t="s">
        <v>1734</v>
      </c>
      <c r="D406" s="52" t="s">
        <v>1626</v>
      </c>
      <c r="I406">
        <v>406</v>
      </c>
    </row>
    <row r="407" spans="1:9" x14ac:dyDescent="0.25">
      <c r="A407" s="52">
        <v>521556</v>
      </c>
      <c r="B407" s="52" t="s">
        <v>575</v>
      </c>
      <c r="C407" s="52" t="s">
        <v>1723</v>
      </c>
      <c r="D407" s="52" t="s">
        <v>1626</v>
      </c>
      <c r="I407">
        <v>407</v>
      </c>
    </row>
    <row r="408" spans="1:9" x14ac:dyDescent="0.25">
      <c r="A408" s="52">
        <v>521593</v>
      </c>
      <c r="B408" s="52" t="s">
        <v>576</v>
      </c>
      <c r="C408" s="52" t="s">
        <v>1730</v>
      </c>
      <c r="D408" s="52" t="s">
        <v>1626</v>
      </c>
      <c r="I408">
        <v>408</v>
      </c>
    </row>
    <row r="409" spans="1:9" x14ac:dyDescent="0.25">
      <c r="A409" s="52">
        <v>521736</v>
      </c>
      <c r="B409" s="52" t="s">
        <v>577</v>
      </c>
      <c r="C409" s="52" t="s">
        <v>1731</v>
      </c>
      <c r="D409" s="52" t="s">
        <v>1626</v>
      </c>
      <c r="I409">
        <v>409</v>
      </c>
    </row>
    <row r="410" spans="1:9" x14ac:dyDescent="0.25">
      <c r="A410" s="52">
        <v>521741</v>
      </c>
      <c r="B410" s="52" t="s">
        <v>578</v>
      </c>
      <c r="C410" s="52" t="s">
        <v>1729</v>
      </c>
      <c r="D410" s="52" t="s">
        <v>1626</v>
      </c>
      <c r="I410">
        <v>410</v>
      </c>
    </row>
    <row r="411" spans="1:9" x14ac:dyDescent="0.25">
      <c r="A411" s="52">
        <v>521750</v>
      </c>
      <c r="B411" s="52" t="s">
        <v>579</v>
      </c>
      <c r="C411" s="52" t="s">
        <v>1726</v>
      </c>
      <c r="D411" s="52" t="s">
        <v>1626</v>
      </c>
      <c r="I411">
        <v>411</v>
      </c>
    </row>
    <row r="412" spans="1:9" x14ac:dyDescent="0.25">
      <c r="A412" s="52">
        <v>521751</v>
      </c>
      <c r="B412" s="52" t="s">
        <v>580</v>
      </c>
      <c r="C412" s="52" t="s">
        <v>1731</v>
      </c>
      <c r="D412" s="52" t="s">
        <v>1626</v>
      </c>
      <c r="I412">
        <v>412</v>
      </c>
    </row>
    <row r="413" spans="1:9" x14ac:dyDescent="0.25">
      <c r="A413" s="52">
        <v>521755</v>
      </c>
      <c r="B413" s="52" t="s">
        <v>581</v>
      </c>
      <c r="C413" s="52" t="s">
        <v>1733</v>
      </c>
      <c r="D413" s="52" t="s">
        <v>1626</v>
      </c>
      <c r="I413">
        <v>413</v>
      </c>
    </row>
    <row r="414" spans="1:9" x14ac:dyDescent="0.25">
      <c r="A414" s="52">
        <v>521758</v>
      </c>
      <c r="B414" s="52" t="s">
        <v>582</v>
      </c>
      <c r="C414" s="52" t="s">
        <v>1727</v>
      </c>
      <c r="D414" s="52" t="s">
        <v>1626</v>
      </c>
      <c r="I414">
        <v>414</v>
      </c>
    </row>
    <row r="415" spans="1:9" x14ac:dyDescent="0.25">
      <c r="A415" s="52">
        <v>521894</v>
      </c>
      <c r="B415" s="52" t="s">
        <v>583</v>
      </c>
      <c r="C415" s="52" t="s">
        <v>1723</v>
      </c>
      <c r="D415" s="52" t="s">
        <v>1626</v>
      </c>
      <c r="I415">
        <v>415</v>
      </c>
    </row>
    <row r="416" spans="1:9" x14ac:dyDescent="0.25">
      <c r="A416" s="52">
        <v>521895</v>
      </c>
      <c r="B416" s="52" t="s">
        <v>584</v>
      </c>
      <c r="C416" s="52" t="s">
        <v>1723</v>
      </c>
      <c r="D416" s="52" t="s">
        <v>1626</v>
      </c>
      <c r="I416">
        <v>416</v>
      </c>
    </row>
    <row r="417" spans="1:9" x14ac:dyDescent="0.25">
      <c r="A417" s="52">
        <v>521896</v>
      </c>
      <c r="B417" s="52" t="s">
        <v>585</v>
      </c>
      <c r="C417" s="52" t="s">
        <v>1719</v>
      </c>
      <c r="D417" s="52" t="s">
        <v>1626</v>
      </c>
      <c r="I417">
        <v>417</v>
      </c>
    </row>
    <row r="418" spans="1:9" x14ac:dyDescent="0.25">
      <c r="A418" s="52">
        <v>521898</v>
      </c>
      <c r="B418" s="52" t="s">
        <v>586</v>
      </c>
      <c r="C418" s="52" t="s">
        <v>1723</v>
      </c>
      <c r="D418" s="52" t="s">
        <v>1626</v>
      </c>
      <c r="I418">
        <v>418</v>
      </c>
    </row>
    <row r="419" spans="1:9" x14ac:dyDescent="0.25">
      <c r="A419" s="52">
        <v>521899</v>
      </c>
      <c r="B419" s="52" t="s">
        <v>587</v>
      </c>
      <c r="C419" s="52" t="s">
        <v>1723</v>
      </c>
      <c r="D419" s="52" t="s">
        <v>1626</v>
      </c>
      <c r="I419">
        <v>419</v>
      </c>
    </row>
    <row r="420" spans="1:9" x14ac:dyDescent="0.25">
      <c r="A420" s="52">
        <v>521934</v>
      </c>
      <c r="B420" s="52" t="s">
        <v>588</v>
      </c>
      <c r="C420" s="52" t="s">
        <v>1727</v>
      </c>
      <c r="D420" s="52" t="s">
        <v>1626</v>
      </c>
      <c r="I420">
        <v>420</v>
      </c>
    </row>
    <row r="421" spans="1:9" x14ac:dyDescent="0.25">
      <c r="A421" s="52">
        <v>521936</v>
      </c>
      <c r="B421" s="52" t="s">
        <v>589</v>
      </c>
      <c r="C421" s="52" t="s">
        <v>1717</v>
      </c>
      <c r="D421" s="52" t="s">
        <v>1626</v>
      </c>
      <c r="I421">
        <v>421</v>
      </c>
    </row>
    <row r="422" spans="1:9" x14ac:dyDescent="0.25">
      <c r="A422" s="52">
        <v>521937</v>
      </c>
      <c r="B422" s="52" t="s">
        <v>590</v>
      </c>
      <c r="C422" s="52" t="s">
        <v>1729</v>
      </c>
      <c r="D422" s="52" t="s">
        <v>1626</v>
      </c>
      <c r="I422">
        <v>422</v>
      </c>
    </row>
    <row r="423" spans="1:9" x14ac:dyDescent="0.25">
      <c r="A423" s="52">
        <v>521941</v>
      </c>
      <c r="B423" s="52" t="s">
        <v>591</v>
      </c>
      <c r="C423" s="52" t="s">
        <v>1729</v>
      </c>
      <c r="D423" s="52" t="s">
        <v>1626</v>
      </c>
      <c r="I423">
        <v>423</v>
      </c>
    </row>
    <row r="424" spans="1:9" x14ac:dyDescent="0.25">
      <c r="A424" s="52">
        <v>521943</v>
      </c>
      <c r="B424" s="52" t="s">
        <v>592</v>
      </c>
      <c r="C424" s="52" t="s">
        <v>1733</v>
      </c>
      <c r="D424" s="52" t="s">
        <v>1626</v>
      </c>
      <c r="I424">
        <v>424</v>
      </c>
    </row>
    <row r="425" spans="1:9" x14ac:dyDescent="0.25">
      <c r="A425" s="52">
        <v>522085</v>
      </c>
      <c r="B425" s="52" t="s">
        <v>593</v>
      </c>
      <c r="C425" s="52" t="s">
        <v>1733</v>
      </c>
      <c r="D425" s="52" t="s">
        <v>1626</v>
      </c>
      <c r="I425">
        <v>425</v>
      </c>
    </row>
    <row r="426" spans="1:9" x14ac:dyDescent="0.25">
      <c r="A426" s="52">
        <v>522087</v>
      </c>
      <c r="B426" s="52" t="s">
        <v>594</v>
      </c>
      <c r="C426" s="52" t="s">
        <v>1733</v>
      </c>
      <c r="D426" s="52" t="s">
        <v>1626</v>
      </c>
      <c r="I426">
        <v>426</v>
      </c>
    </row>
    <row r="427" spans="1:9" x14ac:dyDescent="0.25">
      <c r="A427" s="52">
        <v>522163</v>
      </c>
      <c r="B427" s="52" t="s">
        <v>595</v>
      </c>
      <c r="C427" s="52" t="s">
        <v>1734</v>
      </c>
      <c r="D427" s="52" t="s">
        <v>1626</v>
      </c>
      <c r="I427">
        <v>427</v>
      </c>
    </row>
    <row r="428" spans="1:9" x14ac:dyDescent="0.25">
      <c r="A428" s="52">
        <v>522182</v>
      </c>
      <c r="B428" s="52" t="s">
        <v>596</v>
      </c>
      <c r="C428" s="52" t="s">
        <v>1733</v>
      </c>
      <c r="D428" s="52" t="s">
        <v>1626</v>
      </c>
      <c r="I428">
        <v>428</v>
      </c>
    </row>
    <row r="429" spans="1:9" x14ac:dyDescent="0.25">
      <c r="A429" s="52">
        <v>522213</v>
      </c>
      <c r="B429" s="52" t="s">
        <v>597</v>
      </c>
      <c r="C429" s="52" t="s">
        <v>1717</v>
      </c>
      <c r="D429" s="52" t="s">
        <v>1626</v>
      </c>
      <c r="I429">
        <v>429</v>
      </c>
    </row>
    <row r="430" spans="1:9" x14ac:dyDescent="0.25">
      <c r="A430" s="52">
        <v>522232</v>
      </c>
      <c r="B430" s="52" t="s">
        <v>598</v>
      </c>
      <c r="C430" s="52" t="s">
        <v>1731</v>
      </c>
      <c r="D430" s="52" t="s">
        <v>1626</v>
      </c>
      <c r="I430">
        <v>430</v>
      </c>
    </row>
    <row r="431" spans="1:9" x14ac:dyDescent="0.25">
      <c r="A431" s="52">
        <v>522239</v>
      </c>
      <c r="B431" s="52" t="s">
        <v>599</v>
      </c>
      <c r="C431" s="52" t="s">
        <v>1720</v>
      </c>
      <c r="D431" s="52" t="s">
        <v>1626</v>
      </c>
      <c r="I431">
        <v>431</v>
      </c>
    </row>
    <row r="432" spans="1:9" x14ac:dyDescent="0.25">
      <c r="A432" s="52">
        <v>522240</v>
      </c>
      <c r="B432" s="52" t="s">
        <v>600</v>
      </c>
      <c r="C432" s="52" t="s">
        <v>1720</v>
      </c>
      <c r="D432" s="52" t="s">
        <v>1626</v>
      </c>
      <c r="I432">
        <v>432</v>
      </c>
    </row>
    <row r="433" spans="1:9" x14ac:dyDescent="0.25">
      <c r="A433" s="52">
        <v>522242</v>
      </c>
      <c r="B433" s="52" t="s">
        <v>601</v>
      </c>
      <c r="C433" s="52" t="s">
        <v>1734</v>
      </c>
      <c r="D433" s="52" t="s">
        <v>1626</v>
      </c>
      <c r="I433">
        <v>433</v>
      </c>
    </row>
    <row r="434" spans="1:9" x14ac:dyDescent="0.25">
      <c r="A434" s="52">
        <v>522271</v>
      </c>
      <c r="B434" s="52" t="s">
        <v>602</v>
      </c>
      <c r="C434" s="52" t="s">
        <v>1720</v>
      </c>
      <c r="D434" s="52" t="s">
        <v>1626</v>
      </c>
      <c r="I434">
        <v>434</v>
      </c>
    </row>
    <row r="435" spans="1:9" x14ac:dyDescent="0.25">
      <c r="A435" s="52">
        <v>522385</v>
      </c>
      <c r="B435" s="52" t="s">
        <v>603</v>
      </c>
      <c r="C435" s="52" t="s">
        <v>1734</v>
      </c>
      <c r="D435" s="52" t="s">
        <v>1626</v>
      </c>
      <c r="I435">
        <v>435</v>
      </c>
    </row>
    <row r="436" spans="1:9" x14ac:dyDescent="0.25">
      <c r="A436" s="52">
        <v>522387</v>
      </c>
      <c r="B436" s="52" t="s">
        <v>604</v>
      </c>
      <c r="C436" s="52" t="s">
        <v>1726</v>
      </c>
      <c r="D436" s="52" t="s">
        <v>1626</v>
      </c>
      <c r="I436">
        <v>436</v>
      </c>
    </row>
    <row r="437" spans="1:9" x14ac:dyDescent="0.25">
      <c r="A437" s="52">
        <v>522389</v>
      </c>
      <c r="B437" s="52" t="s">
        <v>605</v>
      </c>
      <c r="C437" s="52" t="s">
        <v>1726</v>
      </c>
      <c r="D437" s="52" t="s">
        <v>1626</v>
      </c>
      <c r="I437">
        <v>437</v>
      </c>
    </row>
    <row r="438" spans="1:9" x14ac:dyDescent="0.25">
      <c r="A438" s="52">
        <v>522518</v>
      </c>
      <c r="B438" s="52" t="s">
        <v>606</v>
      </c>
      <c r="C438" s="52" t="s">
        <v>1733</v>
      </c>
      <c r="D438" s="52" t="s">
        <v>1626</v>
      </c>
      <c r="I438">
        <v>438</v>
      </c>
    </row>
    <row r="439" spans="1:9" x14ac:dyDescent="0.25">
      <c r="A439" s="52">
        <v>522523</v>
      </c>
      <c r="B439" s="52" t="s">
        <v>607</v>
      </c>
      <c r="C439" s="52" t="s">
        <v>1727</v>
      </c>
      <c r="D439" s="52" t="s">
        <v>1626</v>
      </c>
      <c r="I439">
        <v>439</v>
      </c>
    </row>
    <row r="440" spans="1:9" x14ac:dyDescent="0.25">
      <c r="A440" s="52">
        <v>522527</v>
      </c>
      <c r="B440" s="52" t="s">
        <v>608</v>
      </c>
      <c r="C440" s="52" t="s">
        <v>1733</v>
      </c>
      <c r="D440" s="52" t="s">
        <v>1626</v>
      </c>
      <c r="I440">
        <v>440</v>
      </c>
    </row>
    <row r="441" spans="1:9" x14ac:dyDescent="0.25">
      <c r="A441" s="52">
        <v>522607</v>
      </c>
      <c r="B441" s="52" t="s">
        <v>609</v>
      </c>
      <c r="C441" s="52" t="s">
        <v>1731</v>
      </c>
      <c r="D441" s="52" t="s">
        <v>1626</v>
      </c>
      <c r="I441">
        <v>441</v>
      </c>
    </row>
    <row r="442" spans="1:9" x14ac:dyDescent="0.25">
      <c r="A442" s="52">
        <v>522774</v>
      </c>
      <c r="B442" s="52" t="s">
        <v>610</v>
      </c>
      <c r="C442" s="52" t="s">
        <v>1734</v>
      </c>
      <c r="D442" s="52" t="s">
        <v>1626</v>
      </c>
      <c r="I442">
        <v>442</v>
      </c>
    </row>
    <row r="443" spans="1:9" x14ac:dyDescent="0.25">
      <c r="A443" s="52">
        <v>522777</v>
      </c>
      <c r="B443" s="52" t="s">
        <v>611</v>
      </c>
      <c r="C443" s="52" t="s">
        <v>1733</v>
      </c>
      <c r="D443" s="52" t="s">
        <v>1626</v>
      </c>
      <c r="I443">
        <v>443</v>
      </c>
    </row>
    <row r="444" spans="1:9" x14ac:dyDescent="0.25">
      <c r="A444" s="52">
        <v>522779</v>
      </c>
      <c r="B444" s="52" t="s">
        <v>612</v>
      </c>
      <c r="C444" s="52" t="s">
        <v>1730</v>
      </c>
      <c r="D444" s="52" t="s">
        <v>1626</v>
      </c>
      <c r="I444">
        <v>444</v>
      </c>
    </row>
    <row r="445" spans="1:9" x14ac:dyDescent="0.25">
      <c r="A445" s="52">
        <v>522783</v>
      </c>
      <c r="B445" s="52" t="s">
        <v>613</v>
      </c>
      <c r="C445" s="52" t="s">
        <v>1733</v>
      </c>
      <c r="D445" s="52" t="s">
        <v>1626</v>
      </c>
      <c r="I445">
        <v>445</v>
      </c>
    </row>
    <row r="446" spans="1:9" x14ac:dyDescent="0.25">
      <c r="A446" s="52">
        <v>522846</v>
      </c>
      <c r="B446" s="52" t="s">
        <v>614</v>
      </c>
      <c r="C446" s="52" t="s">
        <v>1723</v>
      </c>
      <c r="D446" s="52" t="s">
        <v>1626</v>
      </c>
      <c r="I446">
        <v>446</v>
      </c>
    </row>
    <row r="447" spans="1:9" x14ac:dyDescent="0.25">
      <c r="A447" s="52">
        <v>522853</v>
      </c>
      <c r="B447" s="52" t="s">
        <v>615</v>
      </c>
      <c r="C447" s="52" t="s">
        <v>1729</v>
      </c>
      <c r="D447" s="52" t="s">
        <v>1626</v>
      </c>
      <c r="I447">
        <v>447</v>
      </c>
    </row>
    <row r="448" spans="1:9" x14ac:dyDescent="0.25">
      <c r="A448" s="52">
        <v>522875</v>
      </c>
      <c r="B448" s="52" t="s">
        <v>616</v>
      </c>
      <c r="C448" s="52" t="s">
        <v>1721</v>
      </c>
      <c r="D448" s="52" t="s">
        <v>1626</v>
      </c>
      <c r="I448">
        <v>448</v>
      </c>
    </row>
    <row r="449" spans="1:9" x14ac:dyDescent="0.25">
      <c r="A449" s="52">
        <v>522899</v>
      </c>
      <c r="B449" s="52" t="s">
        <v>617</v>
      </c>
      <c r="C449" s="52" t="s">
        <v>1721</v>
      </c>
      <c r="D449" s="52" t="s">
        <v>1626</v>
      </c>
      <c r="I449">
        <v>449</v>
      </c>
    </row>
    <row r="450" spans="1:9" x14ac:dyDescent="0.25">
      <c r="A450" s="52">
        <v>522930</v>
      </c>
      <c r="B450" s="52" t="s">
        <v>144</v>
      </c>
      <c r="C450" s="52" t="s">
        <v>1723</v>
      </c>
      <c r="D450" s="52" t="s">
        <v>1626</v>
      </c>
      <c r="I450">
        <v>450</v>
      </c>
    </row>
    <row r="451" spans="1:9" x14ac:dyDescent="0.25">
      <c r="A451" s="52">
        <v>523004</v>
      </c>
      <c r="B451" s="52" t="s">
        <v>618</v>
      </c>
      <c r="C451" s="52" t="s">
        <v>1726</v>
      </c>
      <c r="D451" s="52" t="s">
        <v>1626</v>
      </c>
      <c r="I451">
        <v>451</v>
      </c>
    </row>
    <row r="452" spans="1:9" x14ac:dyDescent="0.25">
      <c r="A452" s="52">
        <v>523005</v>
      </c>
      <c r="B452" s="52" t="s">
        <v>619</v>
      </c>
      <c r="C452" s="52" t="s">
        <v>1733</v>
      </c>
      <c r="D452" s="52" t="s">
        <v>1626</v>
      </c>
      <c r="I452">
        <v>452</v>
      </c>
    </row>
    <row r="453" spans="1:9" x14ac:dyDescent="0.25">
      <c r="A453" s="52">
        <v>523008</v>
      </c>
      <c r="B453" s="52" t="s">
        <v>620</v>
      </c>
      <c r="C453" s="52" t="s">
        <v>1734</v>
      </c>
      <c r="D453" s="52" t="s">
        <v>1626</v>
      </c>
      <c r="I453">
        <v>453</v>
      </c>
    </row>
    <row r="454" spans="1:9" x14ac:dyDescent="0.25">
      <c r="A454" s="52">
        <v>523094</v>
      </c>
      <c r="B454" s="52" t="s">
        <v>621</v>
      </c>
      <c r="C454" s="52" t="s">
        <v>1733</v>
      </c>
      <c r="D454" s="52" t="s">
        <v>1626</v>
      </c>
      <c r="I454">
        <v>454</v>
      </c>
    </row>
    <row r="455" spans="1:9" x14ac:dyDescent="0.25">
      <c r="A455" s="52">
        <v>523097</v>
      </c>
      <c r="B455" s="52" t="s">
        <v>622</v>
      </c>
      <c r="C455" s="52" t="s">
        <v>1726</v>
      </c>
      <c r="D455" s="52" t="s">
        <v>1626</v>
      </c>
      <c r="I455">
        <v>455</v>
      </c>
    </row>
    <row r="456" spans="1:9" x14ac:dyDescent="0.25">
      <c r="A456" s="52">
        <v>523162</v>
      </c>
      <c r="B456" s="52" t="s">
        <v>623</v>
      </c>
      <c r="C456" s="52" t="s">
        <v>1730</v>
      </c>
      <c r="D456" s="52" t="s">
        <v>1626</v>
      </c>
      <c r="I456">
        <v>456</v>
      </c>
    </row>
    <row r="457" spans="1:9" x14ac:dyDescent="0.25">
      <c r="A457" s="52">
        <v>523163</v>
      </c>
      <c r="B457" s="52" t="s">
        <v>624</v>
      </c>
      <c r="C457" s="52" t="s">
        <v>1734</v>
      </c>
      <c r="D457" s="52" t="s">
        <v>1626</v>
      </c>
      <c r="I457">
        <v>457</v>
      </c>
    </row>
    <row r="458" spans="1:9" x14ac:dyDescent="0.25">
      <c r="A458" s="52">
        <v>523176</v>
      </c>
      <c r="B458" s="52" t="s">
        <v>625</v>
      </c>
      <c r="C458" s="52" t="s">
        <v>1733</v>
      </c>
      <c r="D458" s="52" t="s">
        <v>1626</v>
      </c>
      <c r="I458">
        <v>458</v>
      </c>
    </row>
    <row r="459" spans="1:9" x14ac:dyDescent="0.25">
      <c r="A459" s="52">
        <v>523288</v>
      </c>
      <c r="B459" s="52" t="s">
        <v>626</v>
      </c>
      <c r="C459" s="52" t="s">
        <v>1721</v>
      </c>
      <c r="D459" s="52" t="s">
        <v>1626</v>
      </c>
      <c r="I459">
        <v>459</v>
      </c>
    </row>
    <row r="460" spans="1:9" x14ac:dyDescent="0.25">
      <c r="A460" s="52">
        <v>523316</v>
      </c>
      <c r="B460" s="52" t="s">
        <v>627</v>
      </c>
      <c r="C460" s="52" t="s">
        <v>1726</v>
      </c>
      <c r="D460" s="52" t="s">
        <v>1626</v>
      </c>
      <c r="I460">
        <v>460</v>
      </c>
    </row>
    <row r="461" spans="1:9" x14ac:dyDescent="0.25">
      <c r="A461" s="52">
        <v>523322</v>
      </c>
      <c r="B461" s="52" t="s">
        <v>628</v>
      </c>
      <c r="C461" s="52" t="s">
        <v>1734</v>
      </c>
      <c r="D461" s="52" t="s">
        <v>1626</v>
      </c>
      <c r="I461">
        <v>461</v>
      </c>
    </row>
    <row r="462" spans="1:9" x14ac:dyDescent="0.25">
      <c r="A462" s="52">
        <v>523326</v>
      </c>
      <c r="B462" s="52" t="s">
        <v>629</v>
      </c>
      <c r="C462" s="52" t="s">
        <v>1734</v>
      </c>
      <c r="D462" s="52" t="s">
        <v>1626</v>
      </c>
      <c r="I462">
        <v>462</v>
      </c>
    </row>
    <row r="463" spans="1:9" x14ac:dyDescent="0.25">
      <c r="A463" s="52">
        <v>523327</v>
      </c>
      <c r="B463" s="52" t="s">
        <v>630</v>
      </c>
      <c r="C463" s="52" t="s">
        <v>1733</v>
      </c>
      <c r="D463" s="52" t="s">
        <v>1626</v>
      </c>
      <c r="I463">
        <v>463</v>
      </c>
    </row>
    <row r="464" spans="1:9" x14ac:dyDescent="0.25">
      <c r="A464" s="52">
        <v>523328</v>
      </c>
      <c r="B464" s="52" t="s">
        <v>631</v>
      </c>
      <c r="C464" s="52" t="s">
        <v>1729</v>
      </c>
      <c r="D464" s="52" t="s">
        <v>1626</v>
      </c>
      <c r="I464">
        <v>464</v>
      </c>
    </row>
    <row r="465" spans="1:9" x14ac:dyDescent="0.25">
      <c r="A465" s="52">
        <v>523443</v>
      </c>
      <c r="B465" s="52" t="s">
        <v>632</v>
      </c>
      <c r="C465" s="52" t="s">
        <v>1723</v>
      </c>
      <c r="D465" s="52" t="s">
        <v>1626</v>
      </c>
      <c r="I465">
        <v>465</v>
      </c>
    </row>
    <row r="466" spans="1:9" x14ac:dyDescent="0.25">
      <c r="A466" s="52">
        <v>523444</v>
      </c>
      <c r="B466" s="52" t="s">
        <v>633</v>
      </c>
      <c r="C466" s="52" t="s">
        <v>1723</v>
      </c>
      <c r="D466" s="52" t="s">
        <v>1626</v>
      </c>
      <c r="I466">
        <v>466</v>
      </c>
    </row>
    <row r="467" spans="1:9" x14ac:dyDescent="0.25">
      <c r="A467" s="52">
        <v>523460</v>
      </c>
      <c r="B467" s="52" t="s">
        <v>634</v>
      </c>
      <c r="C467" s="52" t="s">
        <v>1727</v>
      </c>
      <c r="D467" s="52" t="s">
        <v>1626</v>
      </c>
      <c r="I467">
        <v>467</v>
      </c>
    </row>
    <row r="468" spans="1:9" x14ac:dyDescent="0.25">
      <c r="A468" s="52">
        <v>523461</v>
      </c>
      <c r="B468" s="52" t="s">
        <v>635</v>
      </c>
      <c r="C468" s="52" t="s">
        <v>1729</v>
      </c>
      <c r="D468" s="52" t="s">
        <v>1626</v>
      </c>
      <c r="I468">
        <v>468</v>
      </c>
    </row>
    <row r="469" spans="1:9" x14ac:dyDescent="0.25">
      <c r="A469" s="52">
        <v>523474</v>
      </c>
      <c r="B469" s="52" t="s">
        <v>636</v>
      </c>
      <c r="C469" s="52" t="s">
        <v>1721</v>
      </c>
      <c r="D469" s="52" t="s">
        <v>1626</v>
      </c>
      <c r="I469">
        <v>469</v>
      </c>
    </row>
    <row r="470" spans="1:9" x14ac:dyDescent="0.25">
      <c r="A470" s="52">
        <v>523518</v>
      </c>
      <c r="B470" s="52" t="s">
        <v>637</v>
      </c>
      <c r="C470" s="52" t="s">
        <v>1731</v>
      </c>
      <c r="D470" s="52" t="s">
        <v>1626</v>
      </c>
      <c r="I470">
        <v>470</v>
      </c>
    </row>
    <row r="471" spans="1:9" x14ac:dyDescent="0.25">
      <c r="A471" s="52">
        <v>523527</v>
      </c>
      <c r="B471" s="52" t="s">
        <v>638</v>
      </c>
      <c r="C471" s="52" t="s">
        <v>1717</v>
      </c>
      <c r="D471" s="52" t="s">
        <v>1626</v>
      </c>
      <c r="I471">
        <v>471</v>
      </c>
    </row>
    <row r="472" spans="1:9" x14ac:dyDescent="0.25">
      <c r="A472" s="52">
        <v>523544</v>
      </c>
      <c r="B472" s="52" t="s">
        <v>639</v>
      </c>
      <c r="C472" s="52" t="s">
        <v>1723</v>
      </c>
      <c r="D472" s="52" t="s">
        <v>1626</v>
      </c>
      <c r="I472">
        <v>472</v>
      </c>
    </row>
    <row r="473" spans="1:9" x14ac:dyDescent="0.25">
      <c r="A473" s="52">
        <v>523568</v>
      </c>
      <c r="B473" s="52" t="s">
        <v>168</v>
      </c>
      <c r="C473" s="52" t="s">
        <v>1721</v>
      </c>
      <c r="D473" s="52" t="s">
        <v>1626</v>
      </c>
      <c r="I473">
        <v>473</v>
      </c>
    </row>
    <row r="474" spans="1:9" x14ac:dyDescent="0.25">
      <c r="A474" s="52">
        <v>523777</v>
      </c>
      <c r="B474" s="52" t="s">
        <v>640</v>
      </c>
      <c r="C474" s="52" t="s">
        <v>1717</v>
      </c>
      <c r="D474" s="52" t="s">
        <v>1626</v>
      </c>
      <c r="I474">
        <v>474</v>
      </c>
    </row>
    <row r="475" spans="1:9" x14ac:dyDescent="0.25">
      <c r="A475" s="52">
        <v>523779</v>
      </c>
      <c r="B475" s="52" t="s">
        <v>641</v>
      </c>
      <c r="C475" s="52" t="s">
        <v>1730</v>
      </c>
      <c r="D475" s="52" t="s">
        <v>1626</v>
      </c>
      <c r="I475">
        <v>475</v>
      </c>
    </row>
    <row r="476" spans="1:9" x14ac:dyDescent="0.25">
      <c r="A476" s="52">
        <v>523786</v>
      </c>
      <c r="B476" s="52" t="s">
        <v>642</v>
      </c>
      <c r="C476" s="52" t="s">
        <v>1730</v>
      </c>
      <c r="D476" s="52" t="s">
        <v>1626</v>
      </c>
      <c r="I476">
        <v>476</v>
      </c>
    </row>
    <row r="477" spans="1:9" x14ac:dyDescent="0.25">
      <c r="A477" s="52">
        <v>523898</v>
      </c>
      <c r="B477" s="52" t="s">
        <v>643</v>
      </c>
      <c r="C477" s="52" t="s">
        <v>1721</v>
      </c>
      <c r="D477" s="52" t="s">
        <v>1626</v>
      </c>
      <c r="I477">
        <v>477</v>
      </c>
    </row>
    <row r="478" spans="1:9" x14ac:dyDescent="0.25">
      <c r="A478" s="52">
        <v>523899</v>
      </c>
      <c r="B478" s="52" t="s">
        <v>644</v>
      </c>
      <c r="C478" s="52" t="s">
        <v>1723</v>
      </c>
      <c r="D478" s="52" t="s">
        <v>1626</v>
      </c>
      <c r="I478">
        <v>478</v>
      </c>
    </row>
    <row r="479" spans="1:9" x14ac:dyDescent="0.25">
      <c r="A479" s="52">
        <v>523943</v>
      </c>
      <c r="B479" s="52" t="s">
        <v>645</v>
      </c>
      <c r="C479" s="52" t="s">
        <v>1733</v>
      </c>
      <c r="D479" s="52" t="s">
        <v>1626</v>
      </c>
      <c r="I479">
        <v>479</v>
      </c>
    </row>
    <row r="480" spans="1:9" x14ac:dyDescent="0.25">
      <c r="A480" s="52">
        <v>523946</v>
      </c>
      <c r="B480" s="52" t="s">
        <v>646</v>
      </c>
      <c r="C480" s="52" t="s">
        <v>1731</v>
      </c>
      <c r="D480" s="52" t="s">
        <v>1626</v>
      </c>
      <c r="I480">
        <v>480</v>
      </c>
    </row>
    <row r="481" spans="1:9" x14ac:dyDescent="0.25">
      <c r="A481" s="52">
        <v>523950</v>
      </c>
      <c r="B481" s="52" t="s">
        <v>647</v>
      </c>
      <c r="C481" s="52" t="s">
        <v>1733</v>
      </c>
      <c r="D481" s="52" t="s">
        <v>1626</v>
      </c>
      <c r="I481">
        <v>481</v>
      </c>
    </row>
    <row r="482" spans="1:9" x14ac:dyDescent="0.25">
      <c r="A482" s="52">
        <v>523951</v>
      </c>
      <c r="B482" s="52" t="s">
        <v>648</v>
      </c>
      <c r="C482" s="52" t="s">
        <v>1734</v>
      </c>
      <c r="D482" s="52" t="s">
        <v>1626</v>
      </c>
      <c r="I482">
        <v>482</v>
      </c>
    </row>
    <row r="483" spans="1:9" x14ac:dyDescent="0.25">
      <c r="A483" s="52">
        <v>524050</v>
      </c>
      <c r="B483" s="52" t="s">
        <v>649</v>
      </c>
      <c r="C483" s="52" t="s">
        <v>1720</v>
      </c>
      <c r="D483" s="52" t="s">
        <v>1626</v>
      </c>
      <c r="I483">
        <v>483</v>
      </c>
    </row>
    <row r="484" spans="1:9" x14ac:dyDescent="0.25">
      <c r="A484" s="52">
        <v>524054</v>
      </c>
      <c r="B484" s="52" t="s">
        <v>650</v>
      </c>
      <c r="C484" s="52" t="s">
        <v>1717</v>
      </c>
      <c r="D484" s="52" t="s">
        <v>1626</v>
      </c>
      <c r="I484">
        <v>484</v>
      </c>
    </row>
    <row r="485" spans="1:9" x14ac:dyDescent="0.25">
      <c r="A485" s="52">
        <v>524055</v>
      </c>
      <c r="B485" s="52" t="s">
        <v>651</v>
      </c>
      <c r="C485" s="52" t="s">
        <v>1723</v>
      </c>
      <c r="D485" s="52" t="s">
        <v>1626</v>
      </c>
      <c r="I485">
        <v>485</v>
      </c>
    </row>
    <row r="486" spans="1:9" x14ac:dyDescent="0.25">
      <c r="A486" s="52">
        <v>524057</v>
      </c>
      <c r="B486" s="52" t="s">
        <v>652</v>
      </c>
      <c r="C486" s="52" t="s">
        <v>1723</v>
      </c>
      <c r="D486" s="52" t="s">
        <v>1626</v>
      </c>
      <c r="I486">
        <v>486</v>
      </c>
    </row>
    <row r="487" spans="1:9" x14ac:dyDescent="0.25">
      <c r="A487" s="52">
        <v>524058</v>
      </c>
      <c r="B487" s="52" t="s">
        <v>653</v>
      </c>
      <c r="C487" s="52" t="s">
        <v>1721</v>
      </c>
      <c r="D487" s="52" t="s">
        <v>1626</v>
      </c>
      <c r="I487">
        <v>487</v>
      </c>
    </row>
    <row r="488" spans="1:9" x14ac:dyDescent="0.25">
      <c r="A488" s="52">
        <v>524060</v>
      </c>
      <c r="B488" s="52" t="s">
        <v>654</v>
      </c>
      <c r="C488" s="52" t="s">
        <v>1721</v>
      </c>
      <c r="D488" s="52" t="s">
        <v>1626</v>
      </c>
      <c r="I488">
        <v>488</v>
      </c>
    </row>
    <row r="489" spans="1:9" x14ac:dyDescent="0.25">
      <c r="A489" s="52">
        <v>524071</v>
      </c>
      <c r="B489" s="52" t="s">
        <v>655</v>
      </c>
      <c r="C489" s="52" t="s">
        <v>1731</v>
      </c>
      <c r="D489" s="52" t="s">
        <v>1626</v>
      </c>
      <c r="I489">
        <v>489</v>
      </c>
    </row>
    <row r="490" spans="1:9" x14ac:dyDescent="0.25">
      <c r="A490" s="52">
        <v>524072</v>
      </c>
      <c r="B490" s="52" t="s">
        <v>656</v>
      </c>
      <c r="C490" s="52" t="s">
        <v>1729</v>
      </c>
      <c r="D490" s="52" t="s">
        <v>1626</v>
      </c>
      <c r="I490">
        <v>490</v>
      </c>
    </row>
    <row r="491" spans="1:9" x14ac:dyDescent="0.25">
      <c r="A491" s="52">
        <v>524114</v>
      </c>
      <c r="B491" s="52" t="s">
        <v>657</v>
      </c>
      <c r="C491" s="52" t="s">
        <v>1721</v>
      </c>
      <c r="D491" s="52" t="s">
        <v>1626</v>
      </c>
      <c r="I491">
        <v>491</v>
      </c>
    </row>
    <row r="492" spans="1:9" x14ac:dyDescent="0.25">
      <c r="A492" s="52">
        <v>524118</v>
      </c>
      <c r="B492" s="52" t="s">
        <v>658</v>
      </c>
      <c r="C492" s="52" t="s">
        <v>1734</v>
      </c>
      <c r="D492" s="52" t="s">
        <v>1626</v>
      </c>
      <c r="I492">
        <v>492</v>
      </c>
    </row>
    <row r="493" spans="1:9" x14ac:dyDescent="0.25">
      <c r="A493" s="52">
        <v>524139</v>
      </c>
      <c r="B493" s="52" t="s">
        <v>659</v>
      </c>
      <c r="C493" s="52" t="s">
        <v>1719</v>
      </c>
      <c r="D493" s="52" t="s">
        <v>1626</v>
      </c>
      <c r="I493">
        <v>493</v>
      </c>
    </row>
    <row r="494" spans="1:9" x14ac:dyDescent="0.25">
      <c r="A494" s="52">
        <v>524151</v>
      </c>
      <c r="B494" s="52" t="s">
        <v>660</v>
      </c>
      <c r="C494" s="52" t="s">
        <v>1729</v>
      </c>
      <c r="D494" s="52" t="s">
        <v>1626</v>
      </c>
      <c r="I494">
        <v>494</v>
      </c>
    </row>
    <row r="495" spans="1:9" x14ac:dyDescent="0.25">
      <c r="A495" s="52">
        <v>524152</v>
      </c>
      <c r="B495" s="52" t="s">
        <v>661</v>
      </c>
      <c r="C495" s="52" t="s">
        <v>1726</v>
      </c>
      <c r="D495" s="52" t="s">
        <v>1626</v>
      </c>
      <c r="I495">
        <v>495</v>
      </c>
    </row>
    <row r="496" spans="1:9" x14ac:dyDescent="0.25">
      <c r="A496" s="52">
        <v>524232</v>
      </c>
      <c r="B496" s="52" t="s">
        <v>662</v>
      </c>
      <c r="C496" s="52" t="s">
        <v>1723</v>
      </c>
      <c r="D496" s="52" t="s">
        <v>1626</v>
      </c>
      <c r="I496">
        <v>496</v>
      </c>
    </row>
    <row r="497" spans="1:9" x14ac:dyDescent="0.25">
      <c r="A497" s="52">
        <v>524276</v>
      </c>
      <c r="B497" s="52" t="s">
        <v>663</v>
      </c>
      <c r="C497" s="52" t="s">
        <v>1731</v>
      </c>
      <c r="D497" s="52" t="s">
        <v>1626</v>
      </c>
      <c r="I497">
        <v>497</v>
      </c>
    </row>
    <row r="498" spans="1:9" x14ac:dyDescent="0.25">
      <c r="A498" s="52">
        <v>524278</v>
      </c>
      <c r="B498" s="52" t="s">
        <v>664</v>
      </c>
      <c r="C498" s="52" t="s">
        <v>1717</v>
      </c>
      <c r="D498" s="52" t="s">
        <v>1626</v>
      </c>
      <c r="I498">
        <v>498</v>
      </c>
    </row>
    <row r="499" spans="1:9" x14ac:dyDescent="0.25">
      <c r="A499" s="52">
        <v>524281</v>
      </c>
      <c r="B499" s="52" t="s">
        <v>665</v>
      </c>
      <c r="C499" s="52" t="s">
        <v>1734</v>
      </c>
      <c r="D499" s="52" t="s">
        <v>1626</v>
      </c>
      <c r="I499">
        <v>499</v>
      </c>
    </row>
    <row r="500" spans="1:9" x14ac:dyDescent="0.25">
      <c r="A500" s="52">
        <v>524364</v>
      </c>
      <c r="B500" s="52" t="s">
        <v>666</v>
      </c>
      <c r="C500" s="52" t="s">
        <v>1733</v>
      </c>
      <c r="D500" s="52" t="s">
        <v>1626</v>
      </c>
      <c r="I500">
        <v>500</v>
      </c>
    </row>
    <row r="501" spans="1:9" x14ac:dyDescent="0.25">
      <c r="A501" s="52">
        <v>524367</v>
      </c>
      <c r="B501" s="52" t="s">
        <v>129</v>
      </c>
      <c r="C501" s="52" t="s">
        <v>1717</v>
      </c>
      <c r="D501" s="52" t="s">
        <v>1626</v>
      </c>
      <c r="I501">
        <v>501</v>
      </c>
    </row>
    <row r="502" spans="1:9" x14ac:dyDescent="0.25">
      <c r="A502" s="52">
        <v>524369</v>
      </c>
      <c r="B502" s="52" t="s">
        <v>667</v>
      </c>
      <c r="C502" s="52" t="s">
        <v>1729</v>
      </c>
      <c r="D502" s="52" t="s">
        <v>1626</v>
      </c>
      <c r="I502">
        <v>502</v>
      </c>
    </row>
    <row r="503" spans="1:9" x14ac:dyDescent="0.25">
      <c r="A503" s="52">
        <v>524370</v>
      </c>
      <c r="B503" s="52" t="s">
        <v>668</v>
      </c>
      <c r="C503" s="52" t="s">
        <v>1733</v>
      </c>
      <c r="D503" s="52" t="s">
        <v>1626</v>
      </c>
      <c r="I503">
        <v>503</v>
      </c>
    </row>
    <row r="504" spans="1:9" x14ac:dyDescent="0.25">
      <c r="A504" s="52">
        <v>524437</v>
      </c>
      <c r="B504" s="52" t="s">
        <v>669</v>
      </c>
      <c r="C504" s="52" t="s">
        <v>1719</v>
      </c>
      <c r="D504" s="52" t="s">
        <v>1626</v>
      </c>
      <c r="I504">
        <v>504</v>
      </c>
    </row>
    <row r="505" spans="1:9" x14ac:dyDescent="0.25">
      <c r="A505" s="52">
        <v>524438</v>
      </c>
      <c r="B505" s="52" t="s">
        <v>670</v>
      </c>
      <c r="C505" s="52" t="s">
        <v>1721</v>
      </c>
      <c r="D505" s="52" t="s">
        <v>1626</v>
      </c>
      <c r="I505">
        <v>505</v>
      </c>
    </row>
    <row r="506" spans="1:9" x14ac:dyDescent="0.25">
      <c r="A506" s="52">
        <v>524439</v>
      </c>
      <c r="B506" s="52" t="s">
        <v>671</v>
      </c>
      <c r="C506" s="52" t="s">
        <v>1721</v>
      </c>
      <c r="D506" s="52" t="s">
        <v>1626</v>
      </c>
      <c r="I506">
        <v>506</v>
      </c>
    </row>
    <row r="507" spans="1:9" x14ac:dyDescent="0.25">
      <c r="A507" s="52">
        <v>524575</v>
      </c>
      <c r="B507" s="52" t="s">
        <v>672</v>
      </c>
      <c r="C507" s="52" t="s">
        <v>1733</v>
      </c>
      <c r="D507" s="52" t="s">
        <v>1626</v>
      </c>
      <c r="I507">
        <v>507</v>
      </c>
    </row>
    <row r="508" spans="1:9" x14ac:dyDescent="0.25">
      <c r="A508" s="52">
        <v>524576</v>
      </c>
      <c r="B508" s="52" t="s">
        <v>673</v>
      </c>
      <c r="C508" s="52" t="s">
        <v>1726</v>
      </c>
      <c r="D508" s="52" t="s">
        <v>1626</v>
      </c>
      <c r="I508">
        <v>508</v>
      </c>
    </row>
    <row r="509" spans="1:9" x14ac:dyDescent="0.25">
      <c r="A509" s="52">
        <v>524580</v>
      </c>
      <c r="B509" s="52" t="s">
        <v>674</v>
      </c>
      <c r="C509" s="52" t="s">
        <v>1733</v>
      </c>
      <c r="D509" s="52" t="s">
        <v>1626</v>
      </c>
      <c r="I509">
        <v>509</v>
      </c>
    </row>
    <row r="510" spans="1:9" x14ac:dyDescent="0.25">
      <c r="A510" s="52">
        <v>524586</v>
      </c>
      <c r="B510" s="52" t="s">
        <v>675</v>
      </c>
      <c r="C510" s="52" t="s">
        <v>1727</v>
      </c>
      <c r="D510" s="52" t="s">
        <v>1626</v>
      </c>
      <c r="I510">
        <v>510</v>
      </c>
    </row>
    <row r="511" spans="1:9" x14ac:dyDescent="0.25">
      <c r="A511" s="52">
        <v>524589</v>
      </c>
      <c r="B511" s="52" t="s">
        <v>676</v>
      </c>
      <c r="C511" s="52" t="s">
        <v>1727</v>
      </c>
      <c r="D511" s="52" t="s">
        <v>1626</v>
      </c>
      <c r="I511">
        <v>511</v>
      </c>
    </row>
    <row r="512" spans="1:9" x14ac:dyDescent="0.25">
      <c r="A512" s="52">
        <v>524725</v>
      </c>
      <c r="B512" s="52" t="s">
        <v>677</v>
      </c>
      <c r="C512" s="52" t="s">
        <v>1729</v>
      </c>
      <c r="D512" s="52" t="s">
        <v>1626</v>
      </c>
      <c r="I512">
        <v>512</v>
      </c>
    </row>
    <row r="513" spans="1:9" x14ac:dyDescent="0.25">
      <c r="A513" s="52">
        <v>524740</v>
      </c>
      <c r="B513" s="52" t="s">
        <v>678</v>
      </c>
      <c r="C513" s="52" t="s">
        <v>1730</v>
      </c>
      <c r="D513" s="52" t="s">
        <v>1626</v>
      </c>
      <c r="I513">
        <v>513</v>
      </c>
    </row>
    <row r="514" spans="1:9" x14ac:dyDescent="0.25">
      <c r="A514" s="52">
        <v>524976</v>
      </c>
      <c r="B514" s="52" t="s">
        <v>679</v>
      </c>
      <c r="C514" s="52" t="s">
        <v>1726</v>
      </c>
      <c r="D514" s="52" t="s">
        <v>1626</v>
      </c>
      <c r="I514">
        <v>514</v>
      </c>
    </row>
    <row r="515" spans="1:9" x14ac:dyDescent="0.25">
      <c r="A515" s="52">
        <v>524977</v>
      </c>
      <c r="B515" s="52" t="s">
        <v>680</v>
      </c>
      <c r="C515" s="52" t="s">
        <v>1733</v>
      </c>
      <c r="D515" s="52" t="s">
        <v>1626</v>
      </c>
      <c r="I515">
        <v>515</v>
      </c>
    </row>
    <row r="516" spans="1:9" x14ac:dyDescent="0.25">
      <c r="A516" s="52">
        <v>524978</v>
      </c>
      <c r="B516" s="52" t="s">
        <v>681</v>
      </c>
      <c r="C516" s="52" t="s">
        <v>1733</v>
      </c>
      <c r="D516" s="52" t="s">
        <v>1626</v>
      </c>
      <c r="I516">
        <v>516</v>
      </c>
    </row>
    <row r="517" spans="1:9" x14ac:dyDescent="0.25">
      <c r="A517" s="52">
        <v>524980</v>
      </c>
      <c r="B517" s="52" t="s">
        <v>682</v>
      </c>
      <c r="C517" s="52" t="s">
        <v>1734</v>
      </c>
      <c r="D517" s="52" t="s">
        <v>1626</v>
      </c>
      <c r="I517">
        <v>517</v>
      </c>
    </row>
    <row r="518" spans="1:9" x14ac:dyDescent="0.25">
      <c r="A518" s="52">
        <v>524981</v>
      </c>
      <c r="B518" s="52" t="s">
        <v>683</v>
      </c>
      <c r="C518" s="52" t="s">
        <v>1734</v>
      </c>
      <c r="D518" s="52" t="s">
        <v>1626</v>
      </c>
      <c r="I518">
        <v>518</v>
      </c>
    </row>
    <row r="519" spans="1:9" x14ac:dyDescent="0.25">
      <c r="A519" s="52">
        <v>524982</v>
      </c>
      <c r="B519" s="52" t="s">
        <v>684</v>
      </c>
      <c r="C519" s="52" t="s">
        <v>1734</v>
      </c>
      <c r="D519" s="52" t="s">
        <v>1626</v>
      </c>
      <c r="I519">
        <v>519</v>
      </c>
    </row>
    <row r="520" spans="1:9" x14ac:dyDescent="0.25">
      <c r="A520" s="52">
        <v>524990</v>
      </c>
      <c r="B520" s="52" t="s">
        <v>685</v>
      </c>
      <c r="C520" s="52" t="s">
        <v>1717</v>
      </c>
      <c r="D520" s="52" t="s">
        <v>1626</v>
      </c>
      <c r="I520">
        <v>520</v>
      </c>
    </row>
    <row r="521" spans="1:9" x14ac:dyDescent="0.25">
      <c r="A521" s="52">
        <v>524991</v>
      </c>
      <c r="B521" s="52" t="s">
        <v>686</v>
      </c>
      <c r="C521" s="52" t="s">
        <v>1733</v>
      </c>
      <c r="D521" s="52" t="s">
        <v>1626</v>
      </c>
      <c r="I521">
        <v>521</v>
      </c>
    </row>
    <row r="522" spans="1:9" x14ac:dyDescent="0.25">
      <c r="A522" s="52">
        <v>524994</v>
      </c>
      <c r="B522" s="52" t="s">
        <v>687</v>
      </c>
      <c r="C522" s="52" t="s">
        <v>1729</v>
      </c>
      <c r="D522" s="52" t="s">
        <v>1626</v>
      </c>
      <c r="I522">
        <v>522</v>
      </c>
    </row>
    <row r="523" spans="1:9" x14ac:dyDescent="0.25">
      <c r="A523" s="52">
        <v>524996</v>
      </c>
      <c r="B523" s="52" t="s">
        <v>688</v>
      </c>
      <c r="C523" s="52" t="s">
        <v>1726</v>
      </c>
      <c r="D523" s="52" t="s">
        <v>1626</v>
      </c>
      <c r="I523">
        <v>523</v>
      </c>
    </row>
    <row r="524" spans="1:9" x14ac:dyDescent="0.25">
      <c r="A524" s="52">
        <v>524999</v>
      </c>
      <c r="B524" s="52" t="s">
        <v>689</v>
      </c>
      <c r="C524" s="52" t="s">
        <v>1726</v>
      </c>
      <c r="D524" s="52" t="s">
        <v>1626</v>
      </c>
      <c r="I524">
        <v>524</v>
      </c>
    </row>
    <row r="525" spans="1:9" x14ac:dyDescent="0.25">
      <c r="A525" s="52">
        <v>525003</v>
      </c>
      <c r="B525" s="52" t="s">
        <v>690</v>
      </c>
      <c r="C525" s="52" t="s">
        <v>1733</v>
      </c>
      <c r="D525" s="52" t="s">
        <v>1626</v>
      </c>
      <c r="I525">
        <v>525</v>
      </c>
    </row>
    <row r="526" spans="1:9" x14ac:dyDescent="0.25">
      <c r="A526" s="52">
        <v>525006</v>
      </c>
      <c r="B526" s="52" t="s">
        <v>691</v>
      </c>
      <c r="C526" s="52" t="s">
        <v>1727</v>
      </c>
      <c r="D526" s="52" t="s">
        <v>1626</v>
      </c>
      <c r="I526">
        <v>526</v>
      </c>
    </row>
    <row r="527" spans="1:9" x14ac:dyDescent="0.25">
      <c r="A527" s="52">
        <v>525140</v>
      </c>
      <c r="B527" s="52" t="s">
        <v>692</v>
      </c>
      <c r="C527" s="52" t="s">
        <v>1727</v>
      </c>
      <c r="D527" s="52" t="s">
        <v>1626</v>
      </c>
      <c r="I527">
        <v>527</v>
      </c>
    </row>
    <row r="528" spans="1:9" x14ac:dyDescent="0.25">
      <c r="A528" s="52">
        <v>525141</v>
      </c>
      <c r="B528" s="52" t="s">
        <v>693</v>
      </c>
      <c r="C528" s="52" t="s">
        <v>1727</v>
      </c>
      <c r="D528" s="52" t="s">
        <v>1626</v>
      </c>
      <c r="I528">
        <v>528</v>
      </c>
    </row>
    <row r="529" spans="1:9" x14ac:dyDescent="0.25">
      <c r="A529" s="52">
        <v>525144</v>
      </c>
      <c r="B529" s="52" t="s">
        <v>694</v>
      </c>
      <c r="C529" s="52" t="s">
        <v>1730</v>
      </c>
      <c r="D529" s="52" t="s">
        <v>1626</v>
      </c>
      <c r="I529">
        <v>529</v>
      </c>
    </row>
    <row r="530" spans="1:9" x14ac:dyDescent="0.25">
      <c r="A530" s="52">
        <v>525145</v>
      </c>
      <c r="B530" s="52" t="s">
        <v>695</v>
      </c>
      <c r="C530" s="52" t="s">
        <v>1726</v>
      </c>
      <c r="D530" s="52" t="s">
        <v>1626</v>
      </c>
      <c r="I530">
        <v>530</v>
      </c>
    </row>
    <row r="531" spans="1:9" x14ac:dyDescent="0.25">
      <c r="A531" s="52">
        <v>525223</v>
      </c>
      <c r="B531" s="52" t="s">
        <v>696</v>
      </c>
      <c r="C531" s="52" t="s">
        <v>1723</v>
      </c>
      <c r="D531" s="52" t="s">
        <v>1626</v>
      </c>
      <c r="I531">
        <v>531</v>
      </c>
    </row>
    <row r="532" spans="1:9" x14ac:dyDescent="0.25">
      <c r="A532" s="52">
        <v>525226</v>
      </c>
      <c r="B532" s="52" t="s">
        <v>697</v>
      </c>
      <c r="C532" s="52" t="s">
        <v>1723</v>
      </c>
      <c r="D532" s="52" t="s">
        <v>1626</v>
      </c>
      <c r="I532">
        <v>532</v>
      </c>
    </row>
    <row r="533" spans="1:9" x14ac:dyDescent="0.25">
      <c r="A533" s="52">
        <v>525228</v>
      </c>
      <c r="B533" s="52" t="s">
        <v>698</v>
      </c>
      <c r="C533" s="52" t="s">
        <v>1723</v>
      </c>
      <c r="D533" s="52" t="s">
        <v>1626</v>
      </c>
      <c r="I533">
        <v>533</v>
      </c>
    </row>
    <row r="534" spans="1:9" x14ac:dyDescent="0.25">
      <c r="A534" s="52">
        <v>525237</v>
      </c>
      <c r="B534" s="52" t="s">
        <v>699</v>
      </c>
      <c r="C534" s="52" t="s">
        <v>1719</v>
      </c>
      <c r="D534" s="52" t="s">
        <v>1626</v>
      </c>
      <c r="I534">
        <v>534</v>
      </c>
    </row>
    <row r="535" spans="1:9" x14ac:dyDescent="0.25">
      <c r="A535" s="52">
        <v>525239</v>
      </c>
      <c r="B535" s="52" t="s">
        <v>700</v>
      </c>
      <c r="C535" s="52" t="s">
        <v>1723</v>
      </c>
      <c r="D535" s="52" t="s">
        <v>1626</v>
      </c>
      <c r="I535">
        <v>535</v>
      </c>
    </row>
    <row r="536" spans="1:9" x14ac:dyDescent="0.25">
      <c r="A536" s="52">
        <v>525268</v>
      </c>
      <c r="B536" s="52" t="s">
        <v>701</v>
      </c>
      <c r="C536" s="52" t="s">
        <v>1733</v>
      </c>
      <c r="D536" s="52" t="s">
        <v>1626</v>
      </c>
      <c r="I536">
        <v>536</v>
      </c>
    </row>
    <row r="537" spans="1:9" x14ac:dyDescent="0.25">
      <c r="A537" s="52">
        <v>525269</v>
      </c>
      <c r="B537" s="52" t="s">
        <v>702</v>
      </c>
      <c r="C537" s="52" t="s">
        <v>1731</v>
      </c>
      <c r="D537" s="52" t="s">
        <v>1626</v>
      </c>
      <c r="I537">
        <v>537</v>
      </c>
    </row>
    <row r="538" spans="1:9" x14ac:dyDescent="0.25">
      <c r="A538" s="52">
        <v>525270</v>
      </c>
      <c r="B538" s="52" t="s">
        <v>703</v>
      </c>
      <c r="C538" s="52" t="s">
        <v>1726</v>
      </c>
      <c r="D538" s="52" t="s">
        <v>1626</v>
      </c>
      <c r="I538">
        <v>538</v>
      </c>
    </row>
    <row r="539" spans="1:9" x14ac:dyDescent="0.25">
      <c r="A539" s="52">
        <v>525273</v>
      </c>
      <c r="B539" s="52" t="s">
        <v>704</v>
      </c>
      <c r="C539" s="52" t="s">
        <v>1727</v>
      </c>
      <c r="D539" s="52" t="s">
        <v>1626</v>
      </c>
      <c r="I539">
        <v>539</v>
      </c>
    </row>
    <row r="540" spans="1:9" x14ac:dyDescent="0.25">
      <c r="A540" s="52">
        <v>525274</v>
      </c>
      <c r="B540" s="52" t="s">
        <v>1499</v>
      </c>
      <c r="C540" s="52" t="s">
        <v>1726</v>
      </c>
      <c r="D540" s="52" t="s">
        <v>1626</v>
      </c>
      <c r="I540">
        <v>540</v>
      </c>
    </row>
    <row r="541" spans="1:9" x14ac:dyDescent="0.25">
      <c r="A541" s="52">
        <v>525277</v>
      </c>
      <c r="B541" s="52" t="s">
        <v>705</v>
      </c>
      <c r="C541" s="52" t="s">
        <v>1733</v>
      </c>
      <c r="D541" s="52" t="s">
        <v>1626</v>
      </c>
      <c r="I541">
        <v>541</v>
      </c>
    </row>
    <row r="542" spans="1:9" x14ac:dyDescent="0.25">
      <c r="A542" s="52">
        <v>525279</v>
      </c>
      <c r="B542" s="52" t="s">
        <v>706</v>
      </c>
      <c r="C542" s="52" t="s">
        <v>1727</v>
      </c>
      <c r="D542" s="52" t="s">
        <v>1626</v>
      </c>
      <c r="I542">
        <v>542</v>
      </c>
    </row>
    <row r="543" spans="1:9" x14ac:dyDescent="0.25">
      <c r="A543" s="52">
        <v>525286</v>
      </c>
      <c r="B543" s="52" t="s">
        <v>707</v>
      </c>
      <c r="C543" s="52" t="s">
        <v>1734</v>
      </c>
      <c r="D543" s="52" t="s">
        <v>1626</v>
      </c>
      <c r="I543">
        <v>543</v>
      </c>
    </row>
    <row r="544" spans="1:9" x14ac:dyDescent="0.25">
      <c r="A544" s="52">
        <v>525408</v>
      </c>
      <c r="B544" s="52" t="s">
        <v>708</v>
      </c>
      <c r="C544" s="52" t="s">
        <v>1719</v>
      </c>
      <c r="D544" s="52" t="s">
        <v>1626</v>
      </c>
      <c r="I544">
        <v>544</v>
      </c>
    </row>
    <row r="545" spans="1:9" x14ac:dyDescent="0.25">
      <c r="A545" s="52">
        <v>525410</v>
      </c>
      <c r="B545" s="52" t="s">
        <v>709</v>
      </c>
      <c r="C545" s="52" t="s">
        <v>1721</v>
      </c>
      <c r="D545" s="52" t="s">
        <v>1626</v>
      </c>
      <c r="I545">
        <v>545</v>
      </c>
    </row>
    <row r="546" spans="1:9" x14ac:dyDescent="0.25">
      <c r="A546" s="52">
        <v>525445</v>
      </c>
      <c r="B546" s="52" t="s">
        <v>710</v>
      </c>
      <c r="C546" s="52" t="s">
        <v>1731</v>
      </c>
      <c r="D546" s="52" t="s">
        <v>1626</v>
      </c>
      <c r="I546">
        <v>546</v>
      </c>
    </row>
    <row r="547" spans="1:9" x14ac:dyDescent="0.25">
      <c r="A547" s="52">
        <v>525447</v>
      </c>
      <c r="B547" s="52" t="s">
        <v>711</v>
      </c>
      <c r="C547" s="52" t="s">
        <v>1717</v>
      </c>
      <c r="D547" s="52" t="s">
        <v>1626</v>
      </c>
      <c r="I547">
        <v>547</v>
      </c>
    </row>
    <row r="548" spans="1:9" x14ac:dyDescent="0.25">
      <c r="A548" s="52">
        <v>525452</v>
      </c>
      <c r="B548" s="52" t="s">
        <v>712</v>
      </c>
      <c r="C548" s="52" t="s">
        <v>1729</v>
      </c>
      <c r="D548" s="52" t="s">
        <v>1626</v>
      </c>
      <c r="I548">
        <v>548</v>
      </c>
    </row>
    <row r="549" spans="1:9" x14ac:dyDescent="0.25">
      <c r="A549" s="52">
        <v>525455</v>
      </c>
      <c r="B549" s="52" t="s">
        <v>713</v>
      </c>
      <c r="C549" s="52" t="s">
        <v>1717</v>
      </c>
      <c r="D549" s="52" t="s">
        <v>1626</v>
      </c>
      <c r="I549">
        <v>549</v>
      </c>
    </row>
    <row r="550" spans="1:9" x14ac:dyDescent="0.25">
      <c r="A550" s="52">
        <v>525459</v>
      </c>
      <c r="B550" s="52" t="s">
        <v>714</v>
      </c>
      <c r="C550" s="52" t="s">
        <v>1734</v>
      </c>
      <c r="D550" s="52" t="s">
        <v>1626</v>
      </c>
      <c r="I550">
        <v>550</v>
      </c>
    </row>
    <row r="551" spans="1:9" x14ac:dyDescent="0.25">
      <c r="A551" s="52">
        <v>525468</v>
      </c>
      <c r="B551" s="52" t="s">
        <v>715</v>
      </c>
      <c r="C551" s="52" t="s">
        <v>1727</v>
      </c>
      <c r="D551" s="52" t="s">
        <v>1626</v>
      </c>
    </row>
    <row r="552" spans="1:9" x14ac:dyDescent="0.25">
      <c r="A552" s="52">
        <v>525469</v>
      </c>
      <c r="B552" s="52" t="s">
        <v>716</v>
      </c>
      <c r="C552" s="52" t="s">
        <v>1717</v>
      </c>
      <c r="D552" s="52" t="s">
        <v>1626</v>
      </c>
    </row>
    <row r="553" spans="1:9" x14ac:dyDescent="0.25">
      <c r="A553" s="52">
        <v>525569</v>
      </c>
      <c r="B553" s="52" t="s">
        <v>717</v>
      </c>
      <c r="C553" s="52" t="s">
        <v>1733</v>
      </c>
      <c r="D553" s="52" t="s">
        <v>1626</v>
      </c>
    </row>
    <row r="554" spans="1:9" x14ac:dyDescent="0.25">
      <c r="A554" s="52">
        <v>525570</v>
      </c>
      <c r="B554" s="52" t="s">
        <v>718</v>
      </c>
      <c r="C554" s="52" t="s">
        <v>1727</v>
      </c>
      <c r="D554" s="52" t="s">
        <v>1626</v>
      </c>
    </row>
    <row r="555" spans="1:9" x14ac:dyDescent="0.25">
      <c r="A555" s="52">
        <v>525571</v>
      </c>
      <c r="B555" s="52" t="s">
        <v>719</v>
      </c>
      <c r="C555" s="52" t="s">
        <v>1717</v>
      </c>
      <c r="D555" s="52" t="s">
        <v>1626</v>
      </c>
    </row>
    <row r="556" spans="1:9" x14ac:dyDescent="0.25">
      <c r="A556" s="52">
        <v>525600</v>
      </c>
      <c r="B556" s="52" t="s">
        <v>720</v>
      </c>
      <c r="C556" s="52" t="s">
        <v>1723</v>
      </c>
      <c r="D556" s="52" t="s">
        <v>1626</v>
      </c>
    </row>
    <row r="557" spans="1:9" x14ac:dyDescent="0.25">
      <c r="A557" s="52">
        <v>525606</v>
      </c>
      <c r="B557" s="52" t="s">
        <v>721</v>
      </c>
      <c r="C557" s="52" t="s">
        <v>1730</v>
      </c>
      <c r="D557" s="52" t="s">
        <v>1626</v>
      </c>
    </row>
    <row r="558" spans="1:9" x14ac:dyDescent="0.25">
      <c r="A558" s="52">
        <v>525619</v>
      </c>
      <c r="B558" s="52" t="s">
        <v>722</v>
      </c>
      <c r="C558" s="52" t="s">
        <v>1731</v>
      </c>
      <c r="D558" s="52" t="s">
        <v>1626</v>
      </c>
    </row>
    <row r="559" spans="1:9" x14ac:dyDescent="0.25">
      <c r="A559" s="52">
        <v>525639</v>
      </c>
      <c r="B559" s="52" t="s">
        <v>723</v>
      </c>
      <c r="C559" s="52" t="s">
        <v>1720</v>
      </c>
      <c r="D559" s="52" t="s">
        <v>1626</v>
      </c>
    </row>
    <row r="560" spans="1:9" x14ac:dyDescent="0.25">
      <c r="A560" s="52">
        <v>525660</v>
      </c>
      <c r="B560" s="52" t="s">
        <v>724</v>
      </c>
      <c r="C560" s="52" t="s">
        <v>1720</v>
      </c>
      <c r="D560" s="52" t="s">
        <v>1626</v>
      </c>
    </row>
    <row r="561" spans="1:4" x14ac:dyDescent="0.25">
      <c r="A561" s="52">
        <v>525668</v>
      </c>
      <c r="B561" s="52" t="s">
        <v>725</v>
      </c>
      <c r="C561" s="52" t="s">
        <v>1726</v>
      </c>
      <c r="D561" s="52" t="s">
        <v>1626</v>
      </c>
    </row>
    <row r="562" spans="1:4" x14ac:dyDescent="0.25">
      <c r="A562" s="52">
        <v>525781</v>
      </c>
      <c r="B562" s="52" t="s">
        <v>726</v>
      </c>
      <c r="C562" s="52" t="s">
        <v>1729</v>
      </c>
      <c r="D562" s="52" t="s">
        <v>1626</v>
      </c>
    </row>
    <row r="563" spans="1:4" x14ac:dyDescent="0.25">
      <c r="A563" s="52">
        <v>525838</v>
      </c>
      <c r="B563" s="52" t="s">
        <v>727</v>
      </c>
      <c r="C563" s="52" t="s">
        <v>1717</v>
      </c>
      <c r="D563" s="52" t="s">
        <v>1626</v>
      </c>
    </row>
    <row r="564" spans="1:4" x14ac:dyDescent="0.25">
      <c r="A564" s="52">
        <v>525841</v>
      </c>
      <c r="B564" s="52" t="s">
        <v>728</v>
      </c>
      <c r="C564" s="52" t="s">
        <v>1727</v>
      </c>
      <c r="D564" s="52" t="s">
        <v>1626</v>
      </c>
    </row>
    <row r="565" spans="1:4" x14ac:dyDescent="0.25">
      <c r="A565" s="52">
        <v>525850</v>
      </c>
      <c r="B565" s="52" t="s">
        <v>729</v>
      </c>
      <c r="C565" s="52" t="s">
        <v>1731</v>
      </c>
      <c r="D565" s="52" t="s">
        <v>1626</v>
      </c>
    </row>
    <row r="566" spans="1:4" x14ac:dyDescent="0.25">
      <c r="A566" s="52">
        <v>526007</v>
      </c>
      <c r="B566" s="52" t="s">
        <v>1500</v>
      </c>
      <c r="C566" s="52" t="s">
        <v>1727</v>
      </c>
      <c r="D566" s="52" t="s">
        <v>1626</v>
      </c>
    </row>
    <row r="567" spans="1:4" x14ac:dyDescent="0.25">
      <c r="A567" s="52">
        <v>526009</v>
      </c>
      <c r="B567" s="52" t="s">
        <v>730</v>
      </c>
      <c r="C567" s="52" t="s">
        <v>1734</v>
      </c>
      <c r="D567" s="52" t="s">
        <v>1626</v>
      </c>
    </row>
    <row r="568" spans="1:4" x14ac:dyDescent="0.25">
      <c r="A568" s="52">
        <v>526010</v>
      </c>
      <c r="B568" s="52" t="s">
        <v>731</v>
      </c>
      <c r="C568" s="52" t="s">
        <v>1726</v>
      </c>
      <c r="D568" s="52" t="s">
        <v>1626</v>
      </c>
    </row>
    <row r="569" spans="1:4" x14ac:dyDescent="0.25">
      <c r="A569" s="52">
        <v>526120</v>
      </c>
      <c r="B569" s="52" t="s">
        <v>732</v>
      </c>
      <c r="C569" s="52" t="s">
        <v>1723</v>
      </c>
      <c r="D569" s="52" t="s">
        <v>1626</v>
      </c>
    </row>
    <row r="570" spans="1:4" x14ac:dyDescent="0.25">
      <c r="A570" s="52">
        <v>526121</v>
      </c>
      <c r="B570" s="52" t="s">
        <v>733</v>
      </c>
      <c r="C570" s="52" t="s">
        <v>1723</v>
      </c>
      <c r="D570" s="52" t="s">
        <v>1626</v>
      </c>
    </row>
    <row r="571" spans="1:4" x14ac:dyDescent="0.25">
      <c r="A571" s="52">
        <v>526154</v>
      </c>
      <c r="B571" s="52" t="s">
        <v>734</v>
      </c>
      <c r="C571" s="52" t="s">
        <v>1729</v>
      </c>
      <c r="D571" s="52" t="s">
        <v>1626</v>
      </c>
    </row>
    <row r="572" spans="1:4" x14ac:dyDescent="0.25">
      <c r="A572" s="52">
        <v>526158</v>
      </c>
      <c r="B572" s="52" t="s">
        <v>735</v>
      </c>
      <c r="C572" s="52" t="s">
        <v>1729</v>
      </c>
      <c r="D572" s="52" t="s">
        <v>1626</v>
      </c>
    </row>
    <row r="573" spans="1:4" x14ac:dyDescent="0.25">
      <c r="A573" s="52">
        <v>526282</v>
      </c>
      <c r="B573" s="52" t="s">
        <v>169</v>
      </c>
      <c r="C573" s="52" t="s">
        <v>1721</v>
      </c>
      <c r="D573" s="52" t="s">
        <v>1626</v>
      </c>
    </row>
    <row r="574" spans="1:4" x14ac:dyDescent="0.25">
      <c r="A574" s="52">
        <v>526314</v>
      </c>
      <c r="B574" s="52" t="s">
        <v>736</v>
      </c>
      <c r="C574" s="52" t="s">
        <v>1717</v>
      </c>
      <c r="D574" s="52" t="s">
        <v>1626</v>
      </c>
    </row>
    <row r="575" spans="1:4" x14ac:dyDescent="0.25">
      <c r="A575" s="52">
        <v>526317</v>
      </c>
      <c r="B575" s="52" t="s">
        <v>180</v>
      </c>
      <c r="C575" s="52" t="s">
        <v>1731</v>
      </c>
      <c r="D575" s="52" t="s">
        <v>1626</v>
      </c>
    </row>
    <row r="576" spans="1:4" x14ac:dyDescent="0.25">
      <c r="A576" s="52">
        <v>526318</v>
      </c>
      <c r="B576" s="52" t="s">
        <v>737</v>
      </c>
      <c r="C576" s="52" t="s">
        <v>1731</v>
      </c>
      <c r="D576" s="52" t="s">
        <v>1626</v>
      </c>
    </row>
    <row r="577" spans="1:4" x14ac:dyDescent="0.25">
      <c r="A577" s="52">
        <v>526326</v>
      </c>
      <c r="B577" s="52" t="s">
        <v>738</v>
      </c>
      <c r="C577" s="52" t="s">
        <v>1729</v>
      </c>
      <c r="D577" s="52" t="s">
        <v>1626</v>
      </c>
    </row>
    <row r="578" spans="1:4" x14ac:dyDescent="0.25">
      <c r="A578" s="52">
        <v>526327</v>
      </c>
      <c r="B578" s="52" t="s">
        <v>739</v>
      </c>
      <c r="C578" s="52" t="s">
        <v>1733</v>
      </c>
      <c r="D578" s="52" t="s">
        <v>1626</v>
      </c>
    </row>
    <row r="579" spans="1:4" x14ac:dyDescent="0.25">
      <c r="A579" s="52">
        <v>526527</v>
      </c>
      <c r="B579" s="52" t="s">
        <v>740</v>
      </c>
      <c r="C579" s="52" t="s">
        <v>1723</v>
      </c>
      <c r="D579" s="52" t="s">
        <v>1626</v>
      </c>
    </row>
    <row r="580" spans="1:4" x14ac:dyDescent="0.25">
      <c r="A580" s="52">
        <v>526554</v>
      </c>
      <c r="B580" s="52" t="s">
        <v>741</v>
      </c>
      <c r="C580" s="52" t="s">
        <v>1719</v>
      </c>
      <c r="D580" s="52" t="s">
        <v>1626</v>
      </c>
    </row>
    <row r="581" spans="1:4" x14ac:dyDescent="0.25">
      <c r="A581" s="52">
        <v>526571</v>
      </c>
      <c r="B581" s="52" t="s">
        <v>742</v>
      </c>
      <c r="C581" s="52" t="s">
        <v>1721</v>
      </c>
      <c r="D581" s="52" t="s">
        <v>1626</v>
      </c>
    </row>
    <row r="582" spans="1:4" x14ac:dyDescent="0.25">
      <c r="A582" s="52">
        <v>526616</v>
      </c>
      <c r="B582" s="52" t="s">
        <v>154</v>
      </c>
      <c r="C582" s="52" t="s">
        <v>1719</v>
      </c>
      <c r="D582" s="52" t="s">
        <v>1626</v>
      </c>
    </row>
    <row r="583" spans="1:4" x14ac:dyDescent="0.25">
      <c r="A583" s="52">
        <v>526761</v>
      </c>
      <c r="B583" s="52" t="s">
        <v>743</v>
      </c>
      <c r="C583" s="52" t="s">
        <v>1734</v>
      </c>
      <c r="D583" s="52" t="s">
        <v>1626</v>
      </c>
    </row>
    <row r="584" spans="1:4" x14ac:dyDescent="0.25">
      <c r="A584" s="52">
        <v>526763</v>
      </c>
      <c r="B584" s="52" t="s">
        <v>744</v>
      </c>
      <c r="C584" s="52" t="s">
        <v>1717</v>
      </c>
      <c r="D584" s="52" t="s">
        <v>1626</v>
      </c>
    </row>
    <row r="585" spans="1:4" x14ac:dyDescent="0.25">
      <c r="A585" s="52">
        <v>526765</v>
      </c>
      <c r="B585" s="52" t="s">
        <v>745</v>
      </c>
      <c r="C585" s="52" t="s">
        <v>1731</v>
      </c>
      <c r="D585" s="52" t="s">
        <v>1626</v>
      </c>
    </row>
    <row r="586" spans="1:4" x14ac:dyDescent="0.25">
      <c r="A586" s="52">
        <v>526770</v>
      </c>
      <c r="B586" s="52" t="s">
        <v>746</v>
      </c>
      <c r="C586" s="52" t="s">
        <v>1733</v>
      </c>
      <c r="D586" s="52" t="s">
        <v>1626</v>
      </c>
    </row>
    <row r="587" spans="1:4" x14ac:dyDescent="0.25">
      <c r="A587" s="52">
        <v>526773</v>
      </c>
      <c r="B587" s="52" t="s">
        <v>747</v>
      </c>
      <c r="C587" s="52" t="s">
        <v>1717</v>
      </c>
      <c r="D587" s="52" t="s">
        <v>1626</v>
      </c>
    </row>
    <row r="588" spans="1:4" x14ac:dyDescent="0.25">
      <c r="A588" s="52">
        <v>526779</v>
      </c>
      <c r="B588" s="52" t="s">
        <v>748</v>
      </c>
      <c r="C588" s="52" t="s">
        <v>1726</v>
      </c>
      <c r="D588" s="52" t="s">
        <v>1626</v>
      </c>
    </row>
    <row r="589" spans="1:4" x14ac:dyDescent="0.25">
      <c r="A589" s="52">
        <v>526784</v>
      </c>
      <c r="B589" s="52" t="s">
        <v>749</v>
      </c>
      <c r="C589" s="52" t="s">
        <v>1729</v>
      </c>
      <c r="D589" s="52" t="s">
        <v>1626</v>
      </c>
    </row>
    <row r="590" spans="1:4" x14ac:dyDescent="0.25">
      <c r="A590" s="52">
        <v>526786</v>
      </c>
      <c r="B590" s="52" t="s">
        <v>750</v>
      </c>
      <c r="C590" s="52" t="s">
        <v>1734</v>
      </c>
      <c r="D590" s="52" t="s">
        <v>1626</v>
      </c>
    </row>
    <row r="591" spans="1:4" x14ac:dyDescent="0.25">
      <c r="A591" s="52">
        <v>526961</v>
      </c>
      <c r="B591" s="52" t="s">
        <v>751</v>
      </c>
      <c r="C591" s="52" t="s">
        <v>1731</v>
      </c>
      <c r="D591" s="52" t="s">
        <v>1626</v>
      </c>
    </row>
    <row r="592" spans="1:4" x14ac:dyDescent="0.25">
      <c r="A592" s="52">
        <v>526972</v>
      </c>
      <c r="B592" s="52" t="s">
        <v>752</v>
      </c>
      <c r="C592" s="52" t="s">
        <v>1726</v>
      </c>
      <c r="D592" s="52" t="s">
        <v>1626</v>
      </c>
    </row>
    <row r="593" spans="1:4" x14ac:dyDescent="0.25">
      <c r="A593" s="52">
        <v>526974</v>
      </c>
      <c r="B593" s="52" t="s">
        <v>753</v>
      </c>
      <c r="C593" s="52" t="s">
        <v>1730</v>
      </c>
      <c r="D593" s="52" t="s">
        <v>1626</v>
      </c>
    </row>
    <row r="594" spans="1:4" x14ac:dyDescent="0.25">
      <c r="A594" s="52">
        <v>526976</v>
      </c>
      <c r="B594" s="52" t="s">
        <v>754</v>
      </c>
      <c r="C594" s="52" t="s">
        <v>1727</v>
      </c>
      <c r="D594" s="52" t="s">
        <v>1626</v>
      </c>
    </row>
    <row r="595" spans="1:4" x14ac:dyDescent="0.25">
      <c r="A595" s="52">
        <v>526982</v>
      </c>
      <c r="B595" s="52" t="s">
        <v>1611</v>
      </c>
      <c r="C595" s="52" t="s">
        <v>1727</v>
      </c>
      <c r="D595" s="52" t="s">
        <v>1626</v>
      </c>
    </row>
    <row r="596" spans="1:4" x14ac:dyDescent="0.25">
      <c r="A596" s="52">
        <v>527155</v>
      </c>
      <c r="B596" s="52" t="s">
        <v>755</v>
      </c>
      <c r="C596" s="52" t="s">
        <v>1721</v>
      </c>
      <c r="D596" s="52" t="s">
        <v>1626</v>
      </c>
    </row>
    <row r="597" spans="1:4" x14ac:dyDescent="0.25">
      <c r="A597" s="52">
        <v>527179</v>
      </c>
      <c r="B597" s="52" t="s">
        <v>756</v>
      </c>
      <c r="C597" s="52" t="s">
        <v>1717</v>
      </c>
      <c r="D597" s="52" t="s">
        <v>1626</v>
      </c>
    </row>
    <row r="598" spans="1:4" x14ac:dyDescent="0.25">
      <c r="A598" s="52">
        <v>527235</v>
      </c>
      <c r="B598" s="52" t="s">
        <v>757</v>
      </c>
      <c r="C598" s="52" t="s">
        <v>1721</v>
      </c>
      <c r="D598" s="52" t="s">
        <v>1626</v>
      </c>
    </row>
    <row r="599" spans="1:4" x14ac:dyDescent="0.25">
      <c r="A599" s="52">
        <v>527236</v>
      </c>
      <c r="B599" s="52" t="s">
        <v>758</v>
      </c>
      <c r="C599" s="52" t="s">
        <v>1717</v>
      </c>
      <c r="D599" s="52" t="s">
        <v>1626</v>
      </c>
    </row>
    <row r="600" spans="1:4" x14ac:dyDescent="0.25">
      <c r="A600" s="52">
        <v>527359</v>
      </c>
      <c r="B600" s="52" t="s">
        <v>759</v>
      </c>
      <c r="C600" s="52" t="s">
        <v>1734</v>
      </c>
      <c r="D600" s="52" t="s">
        <v>1626</v>
      </c>
    </row>
    <row r="601" spans="1:4" x14ac:dyDescent="0.25">
      <c r="A601" s="52">
        <v>527360</v>
      </c>
      <c r="B601" s="52" t="s">
        <v>760</v>
      </c>
      <c r="C601" s="52" t="s">
        <v>1717</v>
      </c>
      <c r="D601" s="52" t="s">
        <v>1626</v>
      </c>
    </row>
    <row r="602" spans="1:4" x14ac:dyDescent="0.25">
      <c r="A602" s="52">
        <v>527361</v>
      </c>
      <c r="B602" s="52" t="s">
        <v>761</v>
      </c>
      <c r="C602" s="52" t="s">
        <v>1733</v>
      </c>
      <c r="D602" s="52" t="s">
        <v>1626</v>
      </c>
    </row>
    <row r="603" spans="1:4" x14ac:dyDescent="0.25">
      <c r="A603" s="52">
        <v>527446</v>
      </c>
      <c r="B603" s="52" t="s">
        <v>762</v>
      </c>
      <c r="C603" s="52" t="s">
        <v>1717</v>
      </c>
      <c r="D603" s="52" t="s">
        <v>1626</v>
      </c>
    </row>
    <row r="604" spans="1:4" x14ac:dyDescent="0.25">
      <c r="A604" s="52">
        <v>527451</v>
      </c>
      <c r="B604" s="52" t="s">
        <v>763</v>
      </c>
      <c r="C604" s="52" t="s">
        <v>1733</v>
      </c>
      <c r="D604" s="52" t="s">
        <v>1626</v>
      </c>
    </row>
    <row r="605" spans="1:4" x14ac:dyDescent="0.25">
      <c r="A605" s="52">
        <v>527459</v>
      </c>
      <c r="B605" s="52" t="s">
        <v>764</v>
      </c>
      <c r="C605" s="52" t="s">
        <v>1730</v>
      </c>
      <c r="D605" s="52" t="s">
        <v>1626</v>
      </c>
    </row>
    <row r="606" spans="1:4" x14ac:dyDescent="0.25">
      <c r="A606" s="52">
        <v>527460</v>
      </c>
      <c r="B606" s="52" t="s">
        <v>765</v>
      </c>
      <c r="C606" s="52" t="s">
        <v>1734</v>
      </c>
      <c r="D606" s="52" t="s">
        <v>1626</v>
      </c>
    </row>
    <row r="607" spans="1:4" x14ac:dyDescent="0.25">
      <c r="A607" s="52">
        <v>527573</v>
      </c>
      <c r="B607" s="52" t="s">
        <v>766</v>
      </c>
      <c r="C607" s="52" t="s">
        <v>1717</v>
      </c>
      <c r="D607" s="52" t="s">
        <v>1626</v>
      </c>
    </row>
    <row r="608" spans="1:4" x14ac:dyDescent="0.25">
      <c r="A608" s="52">
        <v>527576</v>
      </c>
      <c r="B608" s="52" t="s">
        <v>767</v>
      </c>
      <c r="C608" s="52" t="s">
        <v>1733</v>
      </c>
      <c r="D608" s="52" t="s">
        <v>1626</v>
      </c>
    </row>
    <row r="609" spans="1:4" x14ac:dyDescent="0.25">
      <c r="A609" s="52">
        <v>527584</v>
      </c>
      <c r="B609" s="52" t="s">
        <v>768</v>
      </c>
      <c r="C609" s="52" t="s">
        <v>1733</v>
      </c>
      <c r="D609" s="52" t="s">
        <v>1626</v>
      </c>
    </row>
    <row r="610" spans="1:4" x14ac:dyDescent="0.25">
      <c r="A610" s="52">
        <v>527825</v>
      </c>
      <c r="B610" s="52" t="s">
        <v>769</v>
      </c>
      <c r="C610" s="52" t="s">
        <v>1719</v>
      </c>
      <c r="D610" s="52" t="s">
        <v>1626</v>
      </c>
    </row>
    <row r="611" spans="1:4" x14ac:dyDescent="0.25">
      <c r="A611" s="52">
        <v>527827</v>
      </c>
      <c r="B611" s="52" t="s">
        <v>770</v>
      </c>
      <c r="C611" s="52" t="s">
        <v>1721</v>
      </c>
      <c r="D611" s="52" t="s">
        <v>1626</v>
      </c>
    </row>
    <row r="612" spans="1:4" x14ac:dyDescent="0.25">
      <c r="A612" s="52">
        <v>527850</v>
      </c>
      <c r="B612" s="52" t="s">
        <v>771</v>
      </c>
      <c r="C612" s="52" t="s">
        <v>1731</v>
      </c>
      <c r="D612" s="52" t="s">
        <v>1626</v>
      </c>
    </row>
    <row r="613" spans="1:4" x14ac:dyDescent="0.25">
      <c r="A613" s="52">
        <v>527855</v>
      </c>
      <c r="B613" s="52" t="s">
        <v>772</v>
      </c>
      <c r="C613" s="52" t="s">
        <v>1729</v>
      </c>
      <c r="D613" s="52" t="s">
        <v>1626</v>
      </c>
    </row>
    <row r="614" spans="1:4" x14ac:dyDescent="0.25">
      <c r="A614" s="52">
        <v>527856</v>
      </c>
      <c r="B614" s="52" t="s">
        <v>773</v>
      </c>
      <c r="C614" s="52" t="s">
        <v>1727</v>
      </c>
      <c r="D614" s="52" t="s">
        <v>1626</v>
      </c>
    </row>
    <row r="615" spans="1:4" x14ac:dyDescent="0.25">
      <c r="A615" s="52">
        <v>527857</v>
      </c>
      <c r="B615" s="52" t="s">
        <v>774</v>
      </c>
      <c r="C615" s="52" t="s">
        <v>1727</v>
      </c>
      <c r="D615" s="52" t="s">
        <v>1626</v>
      </c>
    </row>
    <row r="616" spans="1:4" x14ac:dyDescent="0.25">
      <c r="A616" s="52">
        <v>527927</v>
      </c>
      <c r="B616" s="52" t="s">
        <v>775</v>
      </c>
      <c r="C616" s="52" t="s">
        <v>1719</v>
      </c>
      <c r="D616" s="52" t="s">
        <v>1626</v>
      </c>
    </row>
    <row r="617" spans="1:4" x14ac:dyDescent="0.25">
      <c r="A617" s="52">
        <v>527933</v>
      </c>
      <c r="B617" s="52" t="s">
        <v>776</v>
      </c>
      <c r="C617" s="52" t="s">
        <v>1733</v>
      </c>
      <c r="D617" s="52" t="s">
        <v>1626</v>
      </c>
    </row>
    <row r="618" spans="1:4" x14ac:dyDescent="0.25">
      <c r="A618" s="52">
        <v>527934</v>
      </c>
      <c r="B618" s="52" t="s">
        <v>777</v>
      </c>
      <c r="C618" s="52" t="s">
        <v>1726</v>
      </c>
      <c r="D618" s="52" t="s">
        <v>1626</v>
      </c>
    </row>
    <row r="619" spans="1:4" x14ac:dyDescent="0.25">
      <c r="A619" s="52">
        <v>528074</v>
      </c>
      <c r="B619" s="52" t="s">
        <v>778</v>
      </c>
      <c r="C619" s="52" t="s">
        <v>1719</v>
      </c>
      <c r="D619" s="52" t="s">
        <v>1626</v>
      </c>
    </row>
    <row r="620" spans="1:4" x14ac:dyDescent="0.25">
      <c r="A620" s="52">
        <v>528157</v>
      </c>
      <c r="B620" s="52" t="s">
        <v>779</v>
      </c>
      <c r="C620" s="52" t="s">
        <v>1726</v>
      </c>
      <c r="D620" s="52" t="s">
        <v>1626</v>
      </c>
    </row>
    <row r="621" spans="1:4" x14ac:dyDescent="0.25">
      <c r="A621" s="52">
        <v>528301</v>
      </c>
      <c r="B621" s="52" t="s">
        <v>780</v>
      </c>
      <c r="C621" s="52" t="s">
        <v>1727</v>
      </c>
      <c r="D621" s="52" t="s">
        <v>1626</v>
      </c>
    </row>
    <row r="622" spans="1:4" x14ac:dyDescent="0.25">
      <c r="A622" s="52">
        <v>528308</v>
      </c>
      <c r="B622" s="52" t="s">
        <v>781</v>
      </c>
      <c r="C622" s="52" t="s">
        <v>1717</v>
      </c>
      <c r="D622" s="52" t="s">
        <v>1626</v>
      </c>
    </row>
    <row r="623" spans="1:4" x14ac:dyDescent="0.25">
      <c r="A623" s="52">
        <v>528316</v>
      </c>
      <c r="B623" s="52" t="s">
        <v>782</v>
      </c>
      <c r="C623" s="52" t="s">
        <v>1726</v>
      </c>
      <c r="D623" s="52" t="s">
        <v>1626</v>
      </c>
    </row>
    <row r="624" spans="1:4" x14ac:dyDescent="0.25">
      <c r="A624" s="52">
        <v>528317</v>
      </c>
      <c r="B624" s="52" t="s">
        <v>783</v>
      </c>
      <c r="C624" s="52" t="s">
        <v>1733</v>
      </c>
      <c r="D624" s="52" t="s">
        <v>1626</v>
      </c>
    </row>
    <row r="625" spans="1:4" x14ac:dyDescent="0.25">
      <c r="A625" s="52">
        <v>528318</v>
      </c>
      <c r="B625" s="52" t="s">
        <v>784</v>
      </c>
      <c r="C625" s="52" t="s">
        <v>1717</v>
      </c>
      <c r="D625" s="52" t="s">
        <v>1626</v>
      </c>
    </row>
    <row r="626" spans="1:4" x14ac:dyDescent="0.25">
      <c r="A626" s="52">
        <v>528321</v>
      </c>
      <c r="B626" s="52" t="s">
        <v>785</v>
      </c>
      <c r="C626" s="52" t="s">
        <v>1727</v>
      </c>
      <c r="D626" s="52" t="s">
        <v>1626</v>
      </c>
    </row>
    <row r="627" spans="1:4" x14ac:dyDescent="0.25">
      <c r="A627" s="52">
        <v>528325</v>
      </c>
      <c r="B627" s="52" t="s">
        <v>786</v>
      </c>
      <c r="C627" s="52" t="s">
        <v>1733</v>
      </c>
      <c r="D627" s="52" t="s">
        <v>1626</v>
      </c>
    </row>
    <row r="628" spans="1:4" x14ac:dyDescent="0.25">
      <c r="A628" s="52">
        <v>528532</v>
      </c>
      <c r="B628" s="52" t="s">
        <v>787</v>
      </c>
      <c r="C628" s="52" t="s">
        <v>1717</v>
      </c>
      <c r="D628" s="52" t="s">
        <v>1626</v>
      </c>
    </row>
    <row r="629" spans="1:4" x14ac:dyDescent="0.25">
      <c r="A629" s="52">
        <v>528537</v>
      </c>
      <c r="B629" s="52" t="s">
        <v>788</v>
      </c>
      <c r="C629" s="52" t="s">
        <v>1721</v>
      </c>
      <c r="D629" s="52" t="s">
        <v>1626</v>
      </c>
    </row>
    <row r="630" spans="1:4" x14ac:dyDescent="0.25">
      <c r="A630" s="52">
        <v>528538</v>
      </c>
      <c r="B630" s="52" t="s">
        <v>789</v>
      </c>
      <c r="C630" s="52" t="s">
        <v>1723</v>
      </c>
      <c r="D630" s="52" t="s">
        <v>1626</v>
      </c>
    </row>
    <row r="631" spans="1:4" x14ac:dyDescent="0.25">
      <c r="A631" s="52">
        <v>528723</v>
      </c>
      <c r="B631" s="52" t="s">
        <v>790</v>
      </c>
      <c r="C631" s="52" t="s">
        <v>1721</v>
      </c>
      <c r="D631" s="52" t="s">
        <v>1626</v>
      </c>
    </row>
    <row r="632" spans="1:4" x14ac:dyDescent="0.25">
      <c r="A632" s="52">
        <v>528724</v>
      </c>
      <c r="B632" s="52" t="s">
        <v>791</v>
      </c>
      <c r="C632" s="52" t="s">
        <v>1721</v>
      </c>
      <c r="D632" s="52" t="s">
        <v>1626</v>
      </c>
    </row>
    <row r="633" spans="1:4" x14ac:dyDescent="0.25">
      <c r="A633" s="52">
        <v>528727</v>
      </c>
      <c r="B633" s="52" t="s">
        <v>193</v>
      </c>
      <c r="C633" s="52" t="s">
        <v>1733</v>
      </c>
      <c r="D633" s="52" t="s">
        <v>1626</v>
      </c>
    </row>
    <row r="634" spans="1:4" x14ac:dyDescent="0.25">
      <c r="A634" s="52">
        <v>528883</v>
      </c>
      <c r="B634" s="52" t="s">
        <v>105</v>
      </c>
      <c r="C634" s="52" t="s">
        <v>1726</v>
      </c>
      <c r="D634" s="52" t="s">
        <v>1626</v>
      </c>
    </row>
    <row r="635" spans="1:4" x14ac:dyDescent="0.25">
      <c r="A635" s="52">
        <v>528884</v>
      </c>
      <c r="B635" s="52" t="s">
        <v>792</v>
      </c>
      <c r="C635" s="52" t="s">
        <v>1729</v>
      </c>
      <c r="D635" s="52" t="s">
        <v>1626</v>
      </c>
    </row>
    <row r="636" spans="1:4" x14ac:dyDescent="0.25">
      <c r="A636" s="52">
        <v>528897</v>
      </c>
      <c r="B636" s="52" t="s">
        <v>793</v>
      </c>
      <c r="C636" s="52" t="s">
        <v>1729</v>
      </c>
      <c r="D636" s="52" t="s">
        <v>1626</v>
      </c>
    </row>
    <row r="637" spans="1:4" x14ac:dyDescent="0.25">
      <c r="A637" s="52">
        <v>528898</v>
      </c>
      <c r="B637" s="52" t="s">
        <v>794</v>
      </c>
      <c r="C637" s="52" t="s">
        <v>1729</v>
      </c>
      <c r="D637" s="52" t="s">
        <v>1626</v>
      </c>
    </row>
    <row r="638" spans="1:4" x14ac:dyDescent="0.25">
      <c r="A638" s="52">
        <v>528905</v>
      </c>
      <c r="B638" s="52" t="s">
        <v>795</v>
      </c>
      <c r="C638" s="52" t="s">
        <v>1726</v>
      </c>
      <c r="D638" s="52" t="s">
        <v>1626</v>
      </c>
    </row>
    <row r="639" spans="1:4" x14ac:dyDescent="0.25">
      <c r="A639" s="52">
        <v>529015</v>
      </c>
      <c r="B639" s="52" t="s">
        <v>796</v>
      </c>
      <c r="C639" s="52" t="s">
        <v>1720</v>
      </c>
      <c r="D639" s="52" t="s">
        <v>1626</v>
      </c>
    </row>
    <row r="640" spans="1:4" x14ac:dyDescent="0.25">
      <c r="A640" s="52">
        <v>529022</v>
      </c>
      <c r="B640" s="52" t="s">
        <v>797</v>
      </c>
      <c r="C640" s="52" t="s">
        <v>1720</v>
      </c>
      <c r="D640" s="52" t="s">
        <v>1626</v>
      </c>
    </row>
    <row r="641" spans="1:4" x14ac:dyDescent="0.25">
      <c r="A641" s="52">
        <v>529258</v>
      </c>
      <c r="B641" s="52" t="s">
        <v>1589</v>
      </c>
      <c r="C641" s="52" t="s">
        <v>1719</v>
      </c>
      <c r="D641" s="52" t="s">
        <v>1626</v>
      </c>
    </row>
    <row r="642" spans="1:4" x14ac:dyDescent="0.25">
      <c r="A642" s="52">
        <v>529261</v>
      </c>
      <c r="B642" s="52" t="s">
        <v>798</v>
      </c>
      <c r="C642" s="52" t="s">
        <v>1721</v>
      </c>
      <c r="D642" s="52" t="s">
        <v>1626</v>
      </c>
    </row>
    <row r="643" spans="1:4" x14ac:dyDescent="0.25">
      <c r="A643" s="52">
        <v>529271</v>
      </c>
      <c r="B643" s="52" t="s">
        <v>799</v>
      </c>
      <c r="C643" s="52" t="s">
        <v>1727</v>
      </c>
      <c r="D643" s="52" t="s">
        <v>1626</v>
      </c>
    </row>
    <row r="644" spans="1:4" x14ac:dyDescent="0.25">
      <c r="A644" s="52">
        <v>529272</v>
      </c>
      <c r="B644" s="52" t="s">
        <v>800</v>
      </c>
      <c r="C644" s="52" t="s">
        <v>1729</v>
      </c>
      <c r="D644" s="52" t="s">
        <v>1626</v>
      </c>
    </row>
    <row r="645" spans="1:4" x14ac:dyDescent="0.25">
      <c r="A645" s="52">
        <v>529273</v>
      </c>
      <c r="B645" s="52" t="s">
        <v>801</v>
      </c>
      <c r="C645" s="52" t="s">
        <v>1734</v>
      </c>
      <c r="D645" s="52" t="s">
        <v>1626</v>
      </c>
    </row>
    <row r="646" spans="1:4" x14ac:dyDescent="0.25">
      <c r="A646" s="52">
        <v>529378</v>
      </c>
      <c r="B646" s="52" t="s">
        <v>802</v>
      </c>
      <c r="C646" s="52" t="s">
        <v>1717</v>
      </c>
      <c r="D646" s="52" t="s">
        <v>1626</v>
      </c>
    </row>
    <row r="647" spans="1:4" x14ac:dyDescent="0.25">
      <c r="A647" s="52">
        <v>529421</v>
      </c>
      <c r="B647" s="52" t="s">
        <v>202</v>
      </c>
      <c r="C647" s="52" t="s">
        <v>1734</v>
      </c>
      <c r="D647" s="52" t="s">
        <v>1626</v>
      </c>
    </row>
    <row r="648" spans="1:4" x14ac:dyDescent="0.25">
      <c r="A648" s="52">
        <v>529658</v>
      </c>
      <c r="B648" s="52" t="s">
        <v>803</v>
      </c>
      <c r="C648" s="52" t="s">
        <v>1734</v>
      </c>
      <c r="D648" s="52" t="s">
        <v>1626</v>
      </c>
    </row>
    <row r="649" spans="1:4" x14ac:dyDescent="0.25">
      <c r="A649" s="52">
        <v>529660</v>
      </c>
      <c r="B649" s="52" t="s">
        <v>804</v>
      </c>
      <c r="C649" s="52" t="s">
        <v>1729</v>
      </c>
      <c r="D649" s="52" t="s">
        <v>1626</v>
      </c>
    </row>
    <row r="650" spans="1:4" x14ac:dyDescent="0.25">
      <c r="A650" s="52">
        <v>529662</v>
      </c>
      <c r="B650" s="52" t="s">
        <v>805</v>
      </c>
      <c r="C650" s="52" t="s">
        <v>1726</v>
      </c>
      <c r="D650" s="52" t="s">
        <v>1626</v>
      </c>
    </row>
    <row r="651" spans="1:4" x14ac:dyDescent="0.25">
      <c r="A651" s="52">
        <v>529664</v>
      </c>
      <c r="B651" s="52" t="s">
        <v>806</v>
      </c>
      <c r="C651" s="52" t="s">
        <v>1717</v>
      </c>
      <c r="D651" s="52" t="s">
        <v>1626</v>
      </c>
    </row>
    <row r="652" spans="1:4" x14ac:dyDescent="0.25">
      <c r="A652" s="52">
        <v>529666</v>
      </c>
      <c r="B652" s="52" t="s">
        <v>807</v>
      </c>
      <c r="C652" s="52" t="s">
        <v>1717</v>
      </c>
      <c r="D652" s="52" t="s">
        <v>1626</v>
      </c>
    </row>
    <row r="653" spans="1:4" x14ac:dyDescent="0.25">
      <c r="A653" s="52">
        <v>529670</v>
      </c>
      <c r="B653" s="52" t="s">
        <v>808</v>
      </c>
      <c r="C653" s="52" t="s">
        <v>1734</v>
      </c>
      <c r="D653" s="52" t="s">
        <v>1626</v>
      </c>
    </row>
    <row r="654" spans="1:4" x14ac:dyDescent="0.25">
      <c r="A654" s="52">
        <v>529678</v>
      </c>
      <c r="B654" s="52" t="s">
        <v>809</v>
      </c>
      <c r="C654" s="52" t="s">
        <v>1727</v>
      </c>
      <c r="D654" s="52" t="s">
        <v>1626</v>
      </c>
    </row>
    <row r="655" spans="1:4" x14ac:dyDescent="0.25">
      <c r="A655" s="52">
        <v>529685</v>
      </c>
      <c r="B655" s="52" t="s">
        <v>810</v>
      </c>
      <c r="C655" s="52" t="s">
        <v>1726</v>
      </c>
      <c r="D655" s="52" t="s">
        <v>1626</v>
      </c>
    </row>
    <row r="656" spans="1:4" x14ac:dyDescent="0.25">
      <c r="A656" s="52">
        <v>529687</v>
      </c>
      <c r="B656" s="52" t="s">
        <v>811</v>
      </c>
      <c r="C656" s="52" t="s">
        <v>1729</v>
      </c>
      <c r="D656" s="52" t="s">
        <v>1626</v>
      </c>
    </row>
    <row r="657" spans="1:4" x14ac:dyDescent="0.25">
      <c r="A657" s="52">
        <v>529691</v>
      </c>
      <c r="B657" s="52" t="s">
        <v>812</v>
      </c>
      <c r="C657" s="52" t="s">
        <v>1727</v>
      </c>
      <c r="D657" s="52" t="s">
        <v>1626</v>
      </c>
    </row>
    <row r="658" spans="1:4" x14ac:dyDescent="0.25">
      <c r="A658" s="52">
        <v>529860</v>
      </c>
      <c r="B658" s="52" t="s">
        <v>813</v>
      </c>
      <c r="C658" s="52" t="s">
        <v>1723</v>
      </c>
      <c r="D658" s="52" t="s">
        <v>1626</v>
      </c>
    </row>
    <row r="659" spans="1:4" x14ac:dyDescent="0.25">
      <c r="A659" s="52">
        <v>529955</v>
      </c>
      <c r="B659" s="52" t="s">
        <v>814</v>
      </c>
      <c r="C659" s="52" t="s">
        <v>1726</v>
      </c>
      <c r="D659" s="52" t="s">
        <v>1626</v>
      </c>
    </row>
    <row r="660" spans="1:4" x14ac:dyDescent="0.25">
      <c r="A660" s="52">
        <v>529968</v>
      </c>
      <c r="B660" s="52" t="s">
        <v>815</v>
      </c>
      <c r="C660" s="52" t="s">
        <v>1726</v>
      </c>
      <c r="D660" s="52" t="s">
        <v>1626</v>
      </c>
    </row>
    <row r="661" spans="1:4" x14ac:dyDescent="0.25">
      <c r="A661" s="52">
        <v>529974</v>
      </c>
      <c r="B661" s="52" t="s">
        <v>816</v>
      </c>
      <c r="C661" s="52" t="s">
        <v>1734</v>
      </c>
      <c r="D661" s="52" t="s">
        <v>1626</v>
      </c>
    </row>
    <row r="662" spans="1:4" x14ac:dyDescent="0.25">
      <c r="A662" s="52">
        <v>530328</v>
      </c>
      <c r="B662" s="52" t="s">
        <v>817</v>
      </c>
      <c r="C662" s="52" t="s">
        <v>1719</v>
      </c>
      <c r="D662" s="52" t="s">
        <v>1626</v>
      </c>
    </row>
    <row r="663" spans="1:4" x14ac:dyDescent="0.25">
      <c r="A663" s="52">
        <v>530331</v>
      </c>
      <c r="B663" s="52" t="s">
        <v>818</v>
      </c>
      <c r="C663" s="52" t="s">
        <v>1720</v>
      </c>
      <c r="D663" s="52" t="s">
        <v>1626</v>
      </c>
    </row>
    <row r="664" spans="1:4" x14ac:dyDescent="0.25">
      <c r="A664" s="52">
        <v>530332</v>
      </c>
      <c r="B664" s="52" t="s">
        <v>819</v>
      </c>
      <c r="C664" s="52" t="s">
        <v>1721</v>
      </c>
      <c r="D664" s="52" t="s">
        <v>1626</v>
      </c>
    </row>
    <row r="665" spans="1:4" x14ac:dyDescent="0.25">
      <c r="A665" s="52">
        <v>530334</v>
      </c>
      <c r="B665" s="52" t="s">
        <v>820</v>
      </c>
      <c r="C665" s="52" t="s">
        <v>1719</v>
      </c>
      <c r="D665" s="52" t="s">
        <v>1626</v>
      </c>
    </row>
    <row r="666" spans="1:4" x14ac:dyDescent="0.25">
      <c r="A666" s="52">
        <v>530336</v>
      </c>
      <c r="B666" s="52" t="s">
        <v>821</v>
      </c>
      <c r="C666" s="52" t="s">
        <v>1720</v>
      </c>
      <c r="D666" s="52" t="s">
        <v>1626</v>
      </c>
    </row>
    <row r="667" spans="1:4" x14ac:dyDescent="0.25">
      <c r="A667" s="52">
        <v>530337</v>
      </c>
      <c r="B667" s="52" t="s">
        <v>822</v>
      </c>
      <c r="C667" s="52" t="s">
        <v>1720</v>
      </c>
      <c r="D667" s="52" t="s">
        <v>1626</v>
      </c>
    </row>
    <row r="668" spans="1:4" x14ac:dyDescent="0.25">
      <c r="A668" s="52">
        <v>530344</v>
      </c>
      <c r="B668" s="52" t="s">
        <v>823</v>
      </c>
      <c r="C668" s="52" t="s">
        <v>1723</v>
      </c>
      <c r="D668" s="52" t="s">
        <v>1626</v>
      </c>
    </row>
    <row r="669" spans="1:4" x14ac:dyDescent="0.25">
      <c r="A669" s="52">
        <v>530358</v>
      </c>
      <c r="B669" s="52" t="s">
        <v>824</v>
      </c>
      <c r="C669" s="52" t="s">
        <v>1726</v>
      </c>
      <c r="D669" s="52" t="s">
        <v>1626</v>
      </c>
    </row>
    <row r="670" spans="1:4" x14ac:dyDescent="0.25">
      <c r="A670" s="52">
        <v>530359</v>
      </c>
      <c r="B670" s="52" t="s">
        <v>825</v>
      </c>
      <c r="C670" s="52" t="s">
        <v>1727</v>
      </c>
      <c r="D670" s="52" t="s">
        <v>1626</v>
      </c>
    </row>
    <row r="671" spans="1:4" x14ac:dyDescent="0.25">
      <c r="A671" s="52">
        <v>530360</v>
      </c>
      <c r="B671" s="52" t="s">
        <v>826</v>
      </c>
      <c r="C671" s="52" t="s">
        <v>1726</v>
      </c>
      <c r="D671" s="52" t="s">
        <v>1626</v>
      </c>
    </row>
    <row r="672" spans="1:4" x14ac:dyDescent="0.25">
      <c r="A672" s="52">
        <v>530361</v>
      </c>
      <c r="B672" s="52" t="s">
        <v>827</v>
      </c>
      <c r="C672" s="52" t="s">
        <v>1731</v>
      </c>
      <c r="D672" s="52" t="s">
        <v>1626</v>
      </c>
    </row>
    <row r="673" spans="1:4" x14ac:dyDescent="0.25">
      <c r="A673" s="52">
        <v>530417</v>
      </c>
      <c r="B673" s="52" t="s">
        <v>828</v>
      </c>
      <c r="C673" s="52" t="s">
        <v>1719</v>
      </c>
      <c r="D673" s="52" t="s">
        <v>1626</v>
      </c>
    </row>
    <row r="674" spans="1:4" x14ac:dyDescent="0.25">
      <c r="A674" s="52">
        <v>530435</v>
      </c>
      <c r="B674" s="52" t="s">
        <v>829</v>
      </c>
      <c r="C674" s="52" t="s">
        <v>1717</v>
      </c>
      <c r="D674" s="52" t="s">
        <v>1626</v>
      </c>
    </row>
    <row r="675" spans="1:4" x14ac:dyDescent="0.25">
      <c r="A675" s="52">
        <v>530480</v>
      </c>
      <c r="B675" s="52" t="s">
        <v>830</v>
      </c>
      <c r="C675" s="52" t="s">
        <v>1731</v>
      </c>
      <c r="D675" s="52" t="s">
        <v>1626</v>
      </c>
    </row>
    <row r="676" spans="1:4" x14ac:dyDescent="0.25">
      <c r="A676" s="52">
        <v>530633</v>
      </c>
      <c r="B676" s="52" t="s">
        <v>831</v>
      </c>
      <c r="C676" s="52" t="s">
        <v>1721</v>
      </c>
      <c r="D676" s="52" t="s">
        <v>1626</v>
      </c>
    </row>
    <row r="677" spans="1:4" x14ac:dyDescent="0.25">
      <c r="A677" s="52">
        <v>530681</v>
      </c>
      <c r="B677" s="52" t="s">
        <v>832</v>
      </c>
      <c r="C677" s="52" t="s">
        <v>1723</v>
      </c>
      <c r="D677" s="52" t="s">
        <v>1626</v>
      </c>
    </row>
    <row r="678" spans="1:4" x14ac:dyDescent="0.25">
      <c r="A678" s="52">
        <v>530682</v>
      </c>
      <c r="B678" s="52" t="s">
        <v>833</v>
      </c>
      <c r="C678" s="52" t="s">
        <v>1719</v>
      </c>
      <c r="D678" s="52" t="s">
        <v>1626</v>
      </c>
    </row>
    <row r="679" spans="1:4" x14ac:dyDescent="0.25">
      <c r="A679" s="52">
        <v>530866</v>
      </c>
      <c r="B679" s="52" t="s">
        <v>834</v>
      </c>
      <c r="C679" s="52" t="s">
        <v>1731</v>
      </c>
      <c r="D679" s="52" t="s">
        <v>1626</v>
      </c>
    </row>
    <row r="680" spans="1:4" x14ac:dyDescent="0.25">
      <c r="A680" s="52">
        <v>530872</v>
      </c>
      <c r="B680" s="52" t="s">
        <v>835</v>
      </c>
      <c r="C680" s="52" t="s">
        <v>1731</v>
      </c>
      <c r="D680" s="52" t="s">
        <v>1626</v>
      </c>
    </row>
    <row r="681" spans="1:4" x14ac:dyDescent="0.25">
      <c r="A681" s="52">
        <v>530876</v>
      </c>
      <c r="B681" s="52" t="s">
        <v>836</v>
      </c>
      <c r="C681" s="52" t="s">
        <v>1733</v>
      </c>
      <c r="D681" s="52" t="s">
        <v>1626</v>
      </c>
    </row>
    <row r="682" spans="1:4" x14ac:dyDescent="0.25">
      <c r="A682" s="52">
        <v>530882</v>
      </c>
      <c r="B682" s="52" t="s">
        <v>837</v>
      </c>
      <c r="C682" s="52" t="s">
        <v>1729</v>
      </c>
      <c r="D682" s="52" t="s">
        <v>1626</v>
      </c>
    </row>
    <row r="683" spans="1:4" x14ac:dyDescent="0.25">
      <c r="A683" s="52">
        <v>531146</v>
      </c>
      <c r="B683" s="52" t="s">
        <v>838</v>
      </c>
      <c r="C683" s="52" t="s">
        <v>1723</v>
      </c>
      <c r="D683" s="52" t="s">
        <v>1626</v>
      </c>
    </row>
    <row r="684" spans="1:4" x14ac:dyDescent="0.25">
      <c r="A684" s="52">
        <v>531175</v>
      </c>
      <c r="B684" s="52" t="s">
        <v>839</v>
      </c>
      <c r="C684" s="52" t="s">
        <v>1717</v>
      </c>
      <c r="D684" s="52" t="s">
        <v>1626</v>
      </c>
    </row>
    <row r="685" spans="1:4" x14ac:dyDescent="0.25">
      <c r="A685" s="52">
        <v>531375</v>
      </c>
      <c r="B685" s="52" t="s">
        <v>840</v>
      </c>
      <c r="C685" s="52" t="s">
        <v>1723</v>
      </c>
      <c r="D685" s="52" t="s">
        <v>1626</v>
      </c>
    </row>
    <row r="686" spans="1:4" x14ac:dyDescent="0.25">
      <c r="A686" s="52">
        <v>531391</v>
      </c>
      <c r="B686" s="52" t="s">
        <v>841</v>
      </c>
      <c r="C686" s="52" t="s">
        <v>1731</v>
      </c>
      <c r="D686" s="52" t="s">
        <v>1626</v>
      </c>
    </row>
    <row r="687" spans="1:4" x14ac:dyDescent="0.25">
      <c r="A687" s="52">
        <v>531446</v>
      </c>
      <c r="B687" s="52" t="s">
        <v>842</v>
      </c>
      <c r="C687" s="52" t="s">
        <v>1719</v>
      </c>
      <c r="D687" s="52" t="s">
        <v>1626</v>
      </c>
    </row>
    <row r="688" spans="1:4" x14ac:dyDescent="0.25">
      <c r="A688" s="52">
        <v>531447</v>
      </c>
      <c r="B688" s="52" t="s">
        <v>843</v>
      </c>
      <c r="C688" s="52" t="s">
        <v>1717</v>
      </c>
      <c r="D688" s="52" t="s">
        <v>1626</v>
      </c>
    </row>
    <row r="689" spans="1:4" x14ac:dyDescent="0.25">
      <c r="A689" s="52">
        <v>531514</v>
      </c>
      <c r="B689" s="52" t="s">
        <v>844</v>
      </c>
      <c r="C689" s="52" t="s">
        <v>1723</v>
      </c>
      <c r="D689" s="52" t="s">
        <v>1626</v>
      </c>
    </row>
    <row r="690" spans="1:4" x14ac:dyDescent="0.25">
      <c r="A690" s="52">
        <v>531523</v>
      </c>
      <c r="B690" s="52" t="s">
        <v>845</v>
      </c>
      <c r="C690" s="52" t="s">
        <v>1729</v>
      </c>
      <c r="D690" s="52" t="s">
        <v>1626</v>
      </c>
    </row>
    <row r="691" spans="1:4" x14ac:dyDescent="0.25">
      <c r="A691" s="52">
        <v>531569</v>
      </c>
      <c r="B691" s="52" t="s">
        <v>846</v>
      </c>
      <c r="C691" s="52" t="s">
        <v>1717</v>
      </c>
      <c r="D691" s="52" t="s">
        <v>1626</v>
      </c>
    </row>
    <row r="692" spans="1:4" x14ac:dyDescent="0.25">
      <c r="A692" s="52">
        <v>531588</v>
      </c>
      <c r="B692" s="52" t="s">
        <v>847</v>
      </c>
      <c r="C692" s="52" t="s">
        <v>1727</v>
      </c>
      <c r="D692" s="52" t="s">
        <v>1626</v>
      </c>
    </row>
    <row r="693" spans="1:4" x14ac:dyDescent="0.25">
      <c r="A693" s="52">
        <v>531681</v>
      </c>
      <c r="B693" s="52" t="s">
        <v>848</v>
      </c>
      <c r="C693" s="52" t="s">
        <v>1719</v>
      </c>
      <c r="D693" s="52" t="s">
        <v>1626</v>
      </c>
    </row>
    <row r="694" spans="1:4" x14ac:dyDescent="0.25">
      <c r="A694" s="52">
        <v>531682</v>
      </c>
      <c r="B694" s="52" t="s">
        <v>849</v>
      </c>
      <c r="C694" s="52" t="s">
        <v>1720</v>
      </c>
      <c r="D694" s="52" t="s">
        <v>1626</v>
      </c>
    </row>
    <row r="695" spans="1:4" x14ac:dyDescent="0.25">
      <c r="A695" s="52">
        <v>531736</v>
      </c>
      <c r="B695" s="52" t="s">
        <v>850</v>
      </c>
      <c r="C695" s="52" t="s">
        <v>1729</v>
      </c>
      <c r="D695" s="52" t="s">
        <v>1626</v>
      </c>
    </row>
    <row r="696" spans="1:4" x14ac:dyDescent="0.25">
      <c r="A696" s="52">
        <v>531747</v>
      </c>
      <c r="B696" s="52" t="s">
        <v>851</v>
      </c>
      <c r="C696" s="52" t="s">
        <v>1727</v>
      </c>
      <c r="D696" s="52" t="s">
        <v>1626</v>
      </c>
    </row>
    <row r="697" spans="1:4" x14ac:dyDescent="0.25">
      <c r="A697" s="52">
        <v>531750</v>
      </c>
      <c r="B697" s="52" t="s">
        <v>852</v>
      </c>
      <c r="C697" s="52" t="s">
        <v>1734</v>
      </c>
      <c r="D697" s="52" t="s">
        <v>1626</v>
      </c>
    </row>
    <row r="698" spans="1:4" x14ac:dyDescent="0.25">
      <c r="A698" s="52">
        <v>531930</v>
      </c>
      <c r="B698" s="52" t="s">
        <v>853</v>
      </c>
      <c r="C698" s="52" t="s">
        <v>1721</v>
      </c>
      <c r="D698" s="52" t="s">
        <v>1626</v>
      </c>
    </row>
    <row r="699" spans="1:4" x14ac:dyDescent="0.25">
      <c r="A699" s="52">
        <v>531969</v>
      </c>
      <c r="B699" s="52" t="s">
        <v>854</v>
      </c>
      <c r="C699" s="52" t="s">
        <v>1717</v>
      </c>
      <c r="D699" s="52" t="s">
        <v>1626</v>
      </c>
    </row>
    <row r="700" spans="1:4" x14ac:dyDescent="0.25">
      <c r="A700" s="52">
        <v>531972</v>
      </c>
      <c r="B700" s="52" t="s">
        <v>855</v>
      </c>
      <c r="C700" s="52" t="s">
        <v>1727</v>
      </c>
      <c r="D700" s="52" t="s">
        <v>1626</v>
      </c>
    </row>
    <row r="701" spans="1:4" x14ac:dyDescent="0.25">
      <c r="A701" s="52">
        <v>531974</v>
      </c>
      <c r="B701" s="52" t="s">
        <v>856</v>
      </c>
      <c r="C701" s="52" t="s">
        <v>1727</v>
      </c>
      <c r="D701" s="52" t="s">
        <v>1626</v>
      </c>
    </row>
    <row r="702" spans="1:4" x14ac:dyDescent="0.25">
      <c r="A702" s="52">
        <v>532157</v>
      </c>
      <c r="B702" s="52" t="s">
        <v>170</v>
      </c>
      <c r="C702" s="52" t="s">
        <v>1721</v>
      </c>
      <c r="D702" s="52" t="s">
        <v>1626</v>
      </c>
    </row>
    <row r="703" spans="1:4" x14ac:dyDescent="0.25">
      <c r="A703" s="52">
        <v>532182</v>
      </c>
      <c r="B703" s="52" t="s">
        <v>857</v>
      </c>
      <c r="C703" s="52" t="s">
        <v>1734</v>
      </c>
      <c r="D703" s="52" t="s">
        <v>1626</v>
      </c>
    </row>
    <row r="704" spans="1:4" x14ac:dyDescent="0.25">
      <c r="A704" s="52">
        <v>532382</v>
      </c>
      <c r="B704" s="52" t="s">
        <v>858</v>
      </c>
      <c r="C704" s="52" t="s">
        <v>1717</v>
      </c>
      <c r="D704" s="52" t="s">
        <v>1626</v>
      </c>
    </row>
    <row r="705" spans="1:4" x14ac:dyDescent="0.25">
      <c r="A705" s="52">
        <v>532419</v>
      </c>
      <c r="B705" s="52" t="s">
        <v>859</v>
      </c>
      <c r="C705" s="52" t="s">
        <v>1719</v>
      </c>
      <c r="D705" s="52" t="s">
        <v>1626</v>
      </c>
    </row>
    <row r="706" spans="1:4" x14ac:dyDescent="0.25">
      <c r="A706" s="52">
        <v>532564</v>
      </c>
      <c r="B706" s="52" t="s">
        <v>860</v>
      </c>
      <c r="C706" s="52" t="s">
        <v>1734</v>
      </c>
      <c r="D706" s="52" t="s">
        <v>1626</v>
      </c>
    </row>
    <row r="707" spans="1:4" x14ac:dyDescent="0.25">
      <c r="A707" s="52">
        <v>532567</v>
      </c>
      <c r="B707" s="52" t="s">
        <v>861</v>
      </c>
      <c r="C707" s="52" t="s">
        <v>1727</v>
      </c>
      <c r="D707" s="52" t="s">
        <v>1626</v>
      </c>
    </row>
    <row r="708" spans="1:4" x14ac:dyDescent="0.25">
      <c r="A708" s="52">
        <v>532568</v>
      </c>
      <c r="B708" s="52" t="s">
        <v>862</v>
      </c>
      <c r="C708" s="52" t="s">
        <v>1731</v>
      </c>
      <c r="D708" s="52" t="s">
        <v>1626</v>
      </c>
    </row>
    <row r="709" spans="1:4" x14ac:dyDescent="0.25">
      <c r="A709" s="52">
        <v>532569</v>
      </c>
      <c r="B709" s="52" t="s">
        <v>863</v>
      </c>
      <c r="C709" s="52" t="s">
        <v>1731</v>
      </c>
      <c r="D709" s="52" t="s">
        <v>1626</v>
      </c>
    </row>
    <row r="710" spans="1:4" x14ac:dyDescent="0.25">
      <c r="A710" s="52">
        <v>532570</v>
      </c>
      <c r="B710" s="52" t="s">
        <v>864</v>
      </c>
      <c r="C710" s="52" t="s">
        <v>1734</v>
      </c>
      <c r="D710" s="52" t="s">
        <v>1626</v>
      </c>
    </row>
    <row r="711" spans="1:4" x14ac:dyDescent="0.25">
      <c r="A711" s="52">
        <v>532744</v>
      </c>
      <c r="B711" s="52" t="s">
        <v>865</v>
      </c>
      <c r="C711" s="52" t="s">
        <v>1720</v>
      </c>
      <c r="D711" s="52" t="s">
        <v>1626</v>
      </c>
    </row>
    <row r="712" spans="1:4" x14ac:dyDescent="0.25">
      <c r="A712" s="52">
        <v>532748</v>
      </c>
      <c r="B712" s="52" t="s">
        <v>866</v>
      </c>
      <c r="C712" s="52" t="s">
        <v>1720</v>
      </c>
      <c r="D712" s="52" t="s">
        <v>1626</v>
      </c>
    </row>
    <row r="713" spans="1:4" x14ac:dyDescent="0.25">
      <c r="A713" s="52">
        <v>532942</v>
      </c>
      <c r="B713" s="52" t="s">
        <v>867</v>
      </c>
      <c r="C713" s="52" t="s">
        <v>1726</v>
      </c>
      <c r="D713" s="52" t="s">
        <v>1626</v>
      </c>
    </row>
    <row r="714" spans="1:4" x14ac:dyDescent="0.25">
      <c r="A714" s="52">
        <v>532975</v>
      </c>
      <c r="B714" s="52" t="s">
        <v>868</v>
      </c>
      <c r="C714" s="52" t="s">
        <v>1720</v>
      </c>
      <c r="D714" s="52" t="s">
        <v>1626</v>
      </c>
    </row>
    <row r="715" spans="1:4" x14ac:dyDescent="0.25">
      <c r="A715" s="52">
        <v>533039</v>
      </c>
      <c r="B715" s="52" t="s">
        <v>869</v>
      </c>
      <c r="C715" s="52" t="s">
        <v>1721</v>
      </c>
      <c r="D715" s="52" t="s">
        <v>1626</v>
      </c>
    </row>
    <row r="716" spans="1:4" x14ac:dyDescent="0.25">
      <c r="A716" s="52">
        <v>533111</v>
      </c>
      <c r="B716" s="52" t="s">
        <v>870</v>
      </c>
      <c r="C716" s="52" t="s">
        <v>1720</v>
      </c>
      <c r="D716" s="52" t="s">
        <v>1626</v>
      </c>
    </row>
    <row r="717" spans="1:4" x14ac:dyDescent="0.25">
      <c r="A717" s="52">
        <v>533165</v>
      </c>
      <c r="B717" s="52" t="s">
        <v>871</v>
      </c>
      <c r="C717" s="52" t="s">
        <v>1734</v>
      </c>
      <c r="D717" s="52" t="s">
        <v>1626</v>
      </c>
    </row>
    <row r="718" spans="1:4" x14ac:dyDescent="0.25">
      <c r="A718" s="52">
        <v>533208</v>
      </c>
      <c r="B718" s="52" t="s">
        <v>872</v>
      </c>
      <c r="C718" s="52" t="s">
        <v>1721</v>
      </c>
      <c r="D718" s="52" t="s">
        <v>1626</v>
      </c>
    </row>
    <row r="719" spans="1:4" x14ac:dyDescent="0.25">
      <c r="A719" s="52">
        <v>533262</v>
      </c>
      <c r="B719" s="52" t="s">
        <v>873</v>
      </c>
      <c r="C719" s="52" t="s">
        <v>1726</v>
      </c>
      <c r="D719" s="52" t="s">
        <v>1626</v>
      </c>
    </row>
    <row r="720" spans="1:4" x14ac:dyDescent="0.25">
      <c r="A720" s="52">
        <v>533266</v>
      </c>
      <c r="B720" s="52" t="s">
        <v>874</v>
      </c>
      <c r="C720" s="52" t="s">
        <v>1730</v>
      </c>
      <c r="D720" s="52" t="s">
        <v>1626</v>
      </c>
    </row>
    <row r="721" spans="1:4" x14ac:dyDescent="0.25">
      <c r="A721" s="52">
        <v>533410</v>
      </c>
      <c r="B721" s="52" t="s">
        <v>875</v>
      </c>
      <c r="C721" s="52" t="s">
        <v>1727</v>
      </c>
      <c r="D721" s="52" t="s">
        <v>1626</v>
      </c>
    </row>
    <row r="722" spans="1:4" x14ac:dyDescent="0.25">
      <c r="A722" s="52">
        <v>533573</v>
      </c>
      <c r="B722" s="52" t="s">
        <v>171</v>
      </c>
      <c r="C722" s="52" t="s">
        <v>1721</v>
      </c>
      <c r="D722" s="52" t="s">
        <v>1626</v>
      </c>
    </row>
    <row r="723" spans="1:4" x14ac:dyDescent="0.25">
      <c r="A723" s="52">
        <v>533613</v>
      </c>
      <c r="B723" s="52" t="s">
        <v>876</v>
      </c>
      <c r="C723" s="52" t="s">
        <v>1720</v>
      </c>
      <c r="D723" s="52" t="s">
        <v>1626</v>
      </c>
    </row>
    <row r="724" spans="1:4" x14ac:dyDescent="0.25">
      <c r="A724" s="52">
        <v>533882</v>
      </c>
      <c r="B724" s="52" t="s">
        <v>877</v>
      </c>
      <c r="C724" s="52" t="s">
        <v>1719</v>
      </c>
      <c r="D724" s="52" t="s">
        <v>1626</v>
      </c>
    </row>
    <row r="725" spans="1:4" x14ac:dyDescent="0.25">
      <c r="A725" s="52">
        <v>533943</v>
      </c>
      <c r="B725" s="52" t="s">
        <v>878</v>
      </c>
      <c r="C725" s="52" t="s">
        <v>1719</v>
      </c>
      <c r="D725" s="52" t="s">
        <v>1626</v>
      </c>
    </row>
    <row r="726" spans="1:4" x14ac:dyDescent="0.25">
      <c r="A726" s="52">
        <v>533948</v>
      </c>
      <c r="B726" s="52" t="s">
        <v>879</v>
      </c>
      <c r="C726" s="52" t="s">
        <v>1723</v>
      </c>
      <c r="D726" s="52" t="s">
        <v>1626</v>
      </c>
    </row>
    <row r="727" spans="1:4" x14ac:dyDescent="0.25">
      <c r="A727" s="52">
        <v>534026</v>
      </c>
      <c r="B727" s="52" t="s">
        <v>880</v>
      </c>
      <c r="C727" s="52" t="s">
        <v>1730</v>
      </c>
      <c r="D727" s="52" t="s">
        <v>1626</v>
      </c>
    </row>
    <row r="728" spans="1:4" x14ac:dyDescent="0.25">
      <c r="A728" s="52">
        <v>534030</v>
      </c>
      <c r="B728" s="52" t="s">
        <v>881</v>
      </c>
      <c r="C728" s="52" t="s">
        <v>1734</v>
      </c>
      <c r="D728" s="52" t="s">
        <v>1626</v>
      </c>
    </row>
    <row r="729" spans="1:4" x14ac:dyDescent="0.25">
      <c r="A729" s="52">
        <v>534034</v>
      </c>
      <c r="B729" s="52" t="s">
        <v>882</v>
      </c>
      <c r="C729" s="52" t="s">
        <v>1726</v>
      </c>
      <c r="D729" s="52" t="s">
        <v>1626</v>
      </c>
    </row>
    <row r="730" spans="1:4" x14ac:dyDescent="0.25">
      <c r="A730" s="52">
        <v>534037</v>
      </c>
      <c r="B730" s="52" t="s">
        <v>883</v>
      </c>
      <c r="C730" s="52" t="s">
        <v>1729</v>
      </c>
      <c r="D730" s="52" t="s">
        <v>1626</v>
      </c>
    </row>
    <row r="731" spans="1:4" x14ac:dyDescent="0.25">
      <c r="A731" s="52">
        <v>534040</v>
      </c>
      <c r="B731" s="52" t="s">
        <v>884</v>
      </c>
      <c r="C731" s="52" t="s">
        <v>1730</v>
      </c>
      <c r="D731" s="52" t="s">
        <v>1626</v>
      </c>
    </row>
    <row r="732" spans="1:4" x14ac:dyDescent="0.25">
      <c r="A732" s="52">
        <v>534318</v>
      </c>
      <c r="B732" s="52" t="s">
        <v>885</v>
      </c>
      <c r="C732" s="52" t="s">
        <v>1729</v>
      </c>
      <c r="D732" s="52" t="s">
        <v>1626</v>
      </c>
    </row>
    <row r="733" spans="1:4" x14ac:dyDescent="0.25">
      <c r="A733" s="52">
        <v>534468</v>
      </c>
      <c r="B733" s="52" t="s">
        <v>886</v>
      </c>
      <c r="C733" s="52" t="s">
        <v>1721</v>
      </c>
      <c r="D733" s="52" t="s">
        <v>1626</v>
      </c>
    </row>
    <row r="734" spans="1:4" x14ac:dyDescent="0.25">
      <c r="A734" s="52">
        <v>534716</v>
      </c>
      <c r="B734" s="52" t="s">
        <v>887</v>
      </c>
      <c r="C734" s="52" t="s">
        <v>1721</v>
      </c>
      <c r="D734" s="52" t="s">
        <v>1626</v>
      </c>
    </row>
    <row r="735" spans="1:4" x14ac:dyDescent="0.25">
      <c r="A735" s="52">
        <v>534790</v>
      </c>
      <c r="B735" s="52" t="s">
        <v>888</v>
      </c>
      <c r="C735" s="52" t="s">
        <v>1729</v>
      </c>
      <c r="D735" s="52" t="s">
        <v>1626</v>
      </c>
    </row>
    <row r="736" spans="1:4" x14ac:dyDescent="0.25">
      <c r="A736" s="52">
        <v>534829</v>
      </c>
      <c r="B736" s="52" t="s">
        <v>889</v>
      </c>
      <c r="C736" s="52" t="s">
        <v>1721</v>
      </c>
      <c r="D736" s="52" t="s">
        <v>1626</v>
      </c>
    </row>
    <row r="737" spans="1:4" x14ac:dyDescent="0.25">
      <c r="A737" s="52">
        <v>534891</v>
      </c>
      <c r="B737" s="52" t="s">
        <v>890</v>
      </c>
      <c r="C737" s="52" t="s">
        <v>1734</v>
      </c>
      <c r="D737" s="52" t="s">
        <v>1626</v>
      </c>
    </row>
    <row r="738" spans="1:4" x14ac:dyDescent="0.25">
      <c r="A738" s="52">
        <v>535014</v>
      </c>
      <c r="B738" s="52" t="s">
        <v>891</v>
      </c>
      <c r="C738" s="52" t="s">
        <v>1723</v>
      </c>
      <c r="D738" s="52" t="s">
        <v>1626</v>
      </c>
    </row>
    <row r="739" spans="1:4" x14ac:dyDescent="0.25">
      <c r="A739" s="52">
        <v>535292</v>
      </c>
      <c r="B739" s="52" t="s">
        <v>892</v>
      </c>
      <c r="C739" s="52" t="s">
        <v>1717</v>
      </c>
      <c r="D739" s="52" t="s">
        <v>1626</v>
      </c>
    </row>
    <row r="740" spans="1:4" x14ac:dyDescent="0.25">
      <c r="A740" s="52">
        <v>535296</v>
      </c>
      <c r="B740" s="52" t="s">
        <v>893</v>
      </c>
      <c r="C740" s="52" t="s">
        <v>1717</v>
      </c>
      <c r="D740" s="52" t="s">
        <v>1626</v>
      </c>
    </row>
    <row r="741" spans="1:4" x14ac:dyDescent="0.25">
      <c r="A741" s="52">
        <v>535300</v>
      </c>
      <c r="B741" s="52" t="s">
        <v>172</v>
      </c>
      <c r="C741" s="52" t="s">
        <v>1721</v>
      </c>
      <c r="D741" s="52" t="s">
        <v>1626</v>
      </c>
    </row>
    <row r="742" spans="1:4" x14ac:dyDescent="0.25">
      <c r="A742" s="52">
        <v>535321</v>
      </c>
      <c r="B742" s="52" t="s">
        <v>894</v>
      </c>
      <c r="C742" s="52" t="s">
        <v>1730</v>
      </c>
      <c r="D742" s="52" t="s">
        <v>1626</v>
      </c>
    </row>
    <row r="743" spans="1:4" x14ac:dyDescent="0.25">
      <c r="A743" s="52">
        <v>535325</v>
      </c>
      <c r="B743" s="52" t="s">
        <v>895</v>
      </c>
      <c r="C743" s="52" t="s">
        <v>1734</v>
      </c>
      <c r="D743" s="52" t="s">
        <v>1626</v>
      </c>
    </row>
    <row r="744" spans="1:4" x14ac:dyDescent="0.25">
      <c r="A744" s="52">
        <v>535453</v>
      </c>
      <c r="B744" s="52" t="s">
        <v>896</v>
      </c>
      <c r="C744" s="52" t="s">
        <v>1723</v>
      </c>
      <c r="D744" s="52" t="s">
        <v>1626</v>
      </c>
    </row>
    <row r="745" spans="1:4" x14ac:dyDescent="0.25">
      <c r="A745" s="52">
        <v>535454</v>
      </c>
      <c r="B745" s="52" t="s">
        <v>897</v>
      </c>
      <c r="C745" s="52" t="s">
        <v>1720</v>
      </c>
      <c r="D745" s="52" t="s">
        <v>1626</v>
      </c>
    </row>
    <row r="746" spans="1:4" x14ac:dyDescent="0.25">
      <c r="A746" s="52">
        <v>535455</v>
      </c>
      <c r="B746" s="52" t="s">
        <v>898</v>
      </c>
      <c r="C746" s="52" t="s">
        <v>1717</v>
      </c>
      <c r="D746" s="52" t="s">
        <v>1626</v>
      </c>
    </row>
    <row r="747" spans="1:4" x14ac:dyDescent="0.25">
      <c r="A747" s="52">
        <v>535618</v>
      </c>
      <c r="B747" s="52" t="s">
        <v>899</v>
      </c>
      <c r="C747" s="52" t="s">
        <v>1730</v>
      </c>
      <c r="D747" s="52" t="s">
        <v>1626</v>
      </c>
    </row>
    <row r="748" spans="1:4" x14ac:dyDescent="0.25">
      <c r="A748" s="52">
        <v>535772</v>
      </c>
      <c r="B748" s="52" t="s">
        <v>900</v>
      </c>
      <c r="C748" s="52" t="s">
        <v>1719</v>
      </c>
      <c r="D748" s="52" t="s">
        <v>1626</v>
      </c>
    </row>
    <row r="749" spans="1:4" x14ac:dyDescent="0.25">
      <c r="A749" s="52">
        <v>535775</v>
      </c>
      <c r="B749" s="52" t="s">
        <v>901</v>
      </c>
      <c r="C749" s="52" t="s">
        <v>1721</v>
      </c>
      <c r="D749" s="52" t="s">
        <v>1626</v>
      </c>
    </row>
    <row r="750" spans="1:4" x14ac:dyDescent="0.25">
      <c r="A750" s="52">
        <v>535776</v>
      </c>
      <c r="B750" s="52" t="s">
        <v>902</v>
      </c>
      <c r="C750" s="52" t="s">
        <v>1723</v>
      </c>
      <c r="D750" s="52" t="s">
        <v>1626</v>
      </c>
    </row>
    <row r="751" spans="1:4" x14ac:dyDescent="0.25">
      <c r="A751" s="52">
        <v>535822</v>
      </c>
      <c r="B751" s="52" t="s">
        <v>1501</v>
      </c>
      <c r="C751" s="52" t="s">
        <v>1727</v>
      </c>
      <c r="D751" s="52" t="s">
        <v>1626</v>
      </c>
    </row>
    <row r="752" spans="1:4" x14ac:dyDescent="0.25">
      <c r="A752" s="52">
        <v>535823</v>
      </c>
      <c r="B752" s="52" t="s">
        <v>903</v>
      </c>
      <c r="C752" s="52" t="s">
        <v>1727</v>
      </c>
      <c r="D752" s="52" t="s">
        <v>1626</v>
      </c>
    </row>
    <row r="753" spans="1:4" x14ac:dyDescent="0.25">
      <c r="A753" s="52">
        <v>536034</v>
      </c>
      <c r="B753" s="52" t="s">
        <v>904</v>
      </c>
      <c r="C753" s="52" t="s">
        <v>1720</v>
      </c>
      <c r="D753" s="52" t="s">
        <v>1626</v>
      </c>
    </row>
    <row r="754" spans="1:4" x14ac:dyDescent="0.25">
      <c r="A754" s="52">
        <v>536039</v>
      </c>
      <c r="B754" s="52" t="s">
        <v>905</v>
      </c>
      <c r="C754" s="52" t="s">
        <v>1719</v>
      </c>
      <c r="D754" s="52" t="s">
        <v>1626</v>
      </c>
    </row>
    <row r="755" spans="1:4" x14ac:dyDescent="0.25">
      <c r="A755" s="52">
        <v>536070</v>
      </c>
      <c r="B755" s="52" t="s">
        <v>906</v>
      </c>
      <c r="C755" s="52" t="s">
        <v>1727</v>
      </c>
      <c r="D755" s="52" t="s">
        <v>1626</v>
      </c>
    </row>
    <row r="756" spans="1:4" x14ac:dyDescent="0.25">
      <c r="A756" s="52">
        <v>536555</v>
      </c>
      <c r="B756" s="52" t="s">
        <v>907</v>
      </c>
      <c r="C756" s="52" t="s">
        <v>1731</v>
      </c>
      <c r="D756" s="52" t="s">
        <v>1626</v>
      </c>
    </row>
    <row r="757" spans="1:4" x14ac:dyDescent="0.25">
      <c r="A757" s="52">
        <v>536697</v>
      </c>
      <c r="B757" s="52" t="s">
        <v>908</v>
      </c>
      <c r="C757" s="52" t="s">
        <v>1721</v>
      </c>
      <c r="D757" s="52" t="s">
        <v>1626</v>
      </c>
    </row>
    <row r="758" spans="1:4" x14ac:dyDescent="0.25">
      <c r="A758" s="52">
        <v>536832</v>
      </c>
      <c r="B758" s="52" t="s">
        <v>909</v>
      </c>
      <c r="C758" s="52" t="s">
        <v>1717</v>
      </c>
      <c r="D758" s="52" t="s">
        <v>1626</v>
      </c>
    </row>
    <row r="759" spans="1:4" x14ac:dyDescent="0.25">
      <c r="A759" s="52">
        <v>537026</v>
      </c>
      <c r="B759" s="52" t="s">
        <v>910</v>
      </c>
      <c r="C759" s="52" t="s">
        <v>1720</v>
      </c>
      <c r="D759" s="52" t="s">
        <v>1626</v>
      </c>
    </row>
    <row r="760" spans="1:4" x14ac:dyDescent="0.25">
      <c r="A760" s="52">
        <v>537229</v>
      </c>
      <c r="B760" s="52" t="s">
        <v>911</v>
      </c>
      <c r="C760" s="52" t="s">
        <v>1727</v>
      </c>
      <c r="D760" s="52" t="s">
        <v>1626</v>
      </c>
    </row>
    <row r="761" spans="1:4" x14ac:dyDescent="0.25">
      <c r="A761" s="52">
        <v>537253</v>
      </c>
      <c r="B761" s="52" t="s">
        <v>912</v>
      </c>
      <c r="C761" s="52" t="s">
        <v>1721</v>
      </c>
      <c r="D761" s="52" t="s">
        <v>1626</v>
      </c>
    </row>
    <row r="762" spans="1:4" x14ac:dyDescent="0.25">
      <c r="A762" s="52">
        <v>537374</v>
      </c>
      <c r="B762" s="52" t="s">
        <v>1612</v>
      </c>
      <c r="C762" s="52" t="s">
        <v>1729</v>
      </c>
      <c r="D762" s="52" t="s">
        <v>1626</v>
      </c>
    </row>
    <row r="763" spans="1:4" x14ac:dyDescent="0.25">
      <c r="A763" s="52">
        <v>537590</v>
      </c>
      <c r="B763" s="52" t="s">
        <v>913</v>
      </c>
      <c r="C763" s="52" t="s">
        <v>1717</v>
      </c>
      <c r="D763" s="52" t="s">
        <v>1626</v>
      </c>
    </row>
    <row r="764" spans="1:4" x14ac:dyDescent="0.25">
      <c r="A764" s="52">
        <v>537592</v>
      </c>
      <c r="B764" s="52" t="s">
        <v>914</v>
      </c>
      <c r="C764" s="52" t="s">
        <v>1717</v>
      </c>
      <c r="D764" s="52" t="s">
        <v>1626</v>
      </c>
    </row>
    <row r="765" spans="1:4" x14ac:dyDescent="0.25">
      <c r="A765" s="52">
        <v>537650</v>
      </c>
      <c r="B765" s="52" t="s">
        <v>915</v>
      </c>
      <c r="C765" s="52" t="s">
        <v>1729</v>
      </c>
      <c r="D765" s="52" t="s">
        <v>1626</v>
      </c>
    </row>
    <row r="766" spans="1:4" x14ac:dyDescent="0.25">
      <c r="A766" s="52">
        <v>537722</v>
      </c>
      <c r="B766" s="52" t="s">
        <v>916</v>
      </c>
      <c r="C766" s="52" t="s">
        <v>1721</v>
      </c>
      <c r="D766" s="52" t="s">
        <v>1626</v>
      </c>
    </row>
    <row r="767" spans="1:4" x14ac:dyDescent="0.25">
      <c r="A767" s="52">
        <v>537723</v>
      </c>
      <c r="B767" s="52" t="s">
        <v>917</v>
      </c>
      <c r="C767" s="52" t="s">
        <v>1721</v>
      </c>
      <c r="D767" s="52" t="s">
        <v>1626</v>
      </c>
    </row>
    <row r="768" spans="1:4" x14ac:dyDescent="0.25">
      <c r="A768" s="52">
        <v>537724</v>
      </c>
      <c r="B768" s="52" t="s">
        <v>918</v>
      </c>
      <c r="C768" s="52" t="s">
        <v>1730</v>
      </c>
      <c r="D768" s="52" t="s">
        <v>1626</v>
      </c>
    </row>
    <row r="769" spans="1:4" x14ac:dyDescent="0.25">
      <c r="A769" s="52">
        <v>537774</v>
      </c>
      <c r="B769" s="52" t="s">
        <v>919</v>
      </c>
      <c r="C769" s="52" t="s">
        <v>1723</v>
      </c>
      <c r="D769" s="52" t="s">
        <v>1626</v>
      </c>
    </row>
    <row r="770" spans="1:4" x14ac:dyDescent="0.25">
      <c r="A770" s="52">
        <v>537840</v>
      </c>
      <c r="B770" s="52" t="s">
        <v>920</v>
      </c>
      <c r="C770" s="52" t="s">
        <v>1726</v>
      </c>
      <c r="D770" s="52" t="s">
        <v>1626</v>
      </c>
    </row>
    <row r="771" spans="1:4" x14ac:dyDescent="0.25">
      <c r="A771" s="52">
        <v>537971</v>
      </c>
      <c r="B771" s="52" t="s">
        <v>921</v>
      </c>
      <c r="C771" s="52" t="s">
        <v>1721</v>
      </c>
      <c r="D771" s="52" t="s">
        <v>1626</v>
      </c>
    </row>
    <row r="772" spans="1:4" x14ac:dyDescent="0.25">
      <c r="A772" s="52">
        <v>538054</v>
      </c>
      <c r="B772" s="52" t="s">
        <v>922</v>
      </c>
      <c r="C772" s="52" t="s">
        <v>1734</v>
      </c>
      <c r="D772" s="52" t="s">
        <v>1626</v>
      </c>
    </row>
    <row r="773" spans="1:4" x14ac:dyDescent="0.25">
      <c r="A773" s="52">
        <v>538059</v>
      </c>
      <c r="B773" s="52" t="s">
        <v>923</v>
      </c>
      <c r="C773" s="52" t="s">
        <v>1720</v>
      </c>
      <c r="D773" s="52" t="s">
        <v>1626</v>
      </c>
    </row>
    <row r="774" spans="1:4" x14ac:dyDescent="0.25">
      <c r="A774" s="52">
        <v>538305</v>
      </c>
      <c r="B774" s="52" t="s">
        <v>924</v>
      </c>
      <c r="C774" s="52" t="s">
        <v>1733</v>
      </c>
      <c r="D774" s="52" t="s">
        <v>1626</v>
      </c>
    </row>
    <row r="775" spans="1:4" x14ac:dyDescent="0.25">
      <c r="A775" s="52">
        <v>538426</v>
      </c>
      <c r="B775" s="52" t="s">
        <v>925</v>
      </c>
      <c r="C775" s="52" t="s">
        <v>1723</v>
      </c>
      <c r="D775" s="52" t="s">
        <v>1626</v>
      </c>
    </row>
    <row r="776" spans="1:4" x14ac:dyDescent="0.25">
      <c r="A776" s="52">
        <v>538557</v>
      </c>
      <c r="B776" s="52" t="s">
        <v>926</v>
      </c>
      <c r="C776" s="52" t="s">
        <v>1721</v>
      </c>
      <c r="D776" s="52" t="s">
        <v>1626</v>
      </c>
    </row>
    <row r="777" spans="1:4" x14ac:dyDescent="0.25">
      <c r="A777" s="52">
        <v>538673</v>
      </c>
      <c r="B777" s="52" t="s">
        <v>927</v>
      </c>
      <c r="C777" s="52" t="s">
        <v>1717</v>
      </c>
      <c r="D777" s="52" t="s">
        <v>1626</v>
      </c>
    </row>
    <row r="778" spans="1:4" x14ac:dyDescent="0.25">
      <c r="A778" s="52">
        <v>539007</v>
      </c>
      <c r="B778" s="52" t="s">
        <v>928</v>
      </c>
      <c r="C778" s="52" t="s">
        <v>1720</v>
      </c>
      <c r="D778" s="52" t="s">
        <v>1626</v>
      </c>
    </row>
    <row r="779" spans="1:4" x14ac:dyDescent="0.25">
      <c r="A779" s="52">
        <v>539019</v>
      </c>
      <c r="B779" s="52" t="s">
        <v>929</v>
      </c>
      <c r="C779" s="52" t="s">
        <v>1733</v>
      </c>
      <c r="D779" s="52" t="s">
        <v>1626</v>
      </c>
    </row>
    <row r="780" spans="1:4" x14ac:dyDescent="0.25">
      <c r="A780" s="52">
        <v>539064</v>
      </c>
      <c r="B780" s="52" t="s">
        <v>157</v>
      </c>
      <c r="C780" s="52" t="s">
        <v>1720</v>
      </c>
      <c r="D780" s="52" t="s">
        <v>1626</v>
      </c>
    </row>
    <row r="781" spans="1:4" x14ac:dyDescent="0.25">
      <c r="A781" s="52">
        <v>539627</v>
      </c>
      <c r="B781" s="52" t="s">
        <v>930</v>
      </c>
      <c r="C781" s="52" t="s">
        <v>1726</v>
      </c>
      <c r="D781" s="52" t="s">
        <v>1626</v>
      </c>
    </row>
    <row r="782" spans="1:4" x14ac:dyDescent="0.25">
      <c r="A782" s="52">
        <v>539664</v>
      </c>
      <c r="B782" s="52" t="s">
        <v>931</v>
      </c>
      <c r="C782" s="52" t="s">
        <v>1721</v>
      </c>
      <c r="D782" s="52" t="s">
        <v>1626</v>
      </c>
    </row>
    <row r="783" spans="1:4" x14ac:dyDescent="0.25">
      <c r="A783" s="52">
        <v>539700</v>
      </c>
      <c r="B783" s="52" t="s">
        <v>932</v>
      </c>
      <c r="C783" s="52" t="s">
        <v>1734</v>
      </c>
      <c r="D783" s="52" t="s">
        <v>1626</v>
      </c>
    </row>
    <row r="784" spans="1:4" x14ac:dyDescent="0.25">
      <c r="A784" s="52">
        <v>539753</v>
      </c>
      <c r="B784" s="52" t="s">
        <v>933</v>
      </c>
      <c r="C784" s="52" t="s">
        <v>1723</v>
      </c>
      <c r="D784" s="52" t="s">
        <v>1626</v>
      </c>
    </row>
    <row r="785" spans="1:4" x14ac:dyDescent="0.25">
      <c r="A785" s="52">
        <v>540182</v>
      </c>
      <c r="B785" s="52" t="s">
        <v>173</v>
      </c>
      <c r="C785" s="52" t="s">
        <v>1721</v>
      </c>
      <c r="D785" s="52" t="s">
        <v>1626</v>
      </c>
    </row>
    <row r="786" spans="1:4" x14ac:dyDescent="0.25">
      <c r="A786" s="52">
        <v>540349</v>
      </c>
      <c r="B786" s="52" t="s">
        <v>934</v>
      </c>
      <c r="C786" s="52" t="s">
        <v>1730</v>
      </c>
      <c r="D786" s="52" t="s">
        <v>1626</v>
      </c>
    </row>
    <row r="787" spans="1:4" x14ac:dyDescent="0.25">
      <c r="A787" s="52">
        <v>540403</v>
      </c>
      <c r="B787" s="52" t="s">
        <v>935</v>
      </c>
      <c r="C787" s="52" t="s">
        <v>1734</v>
      </c>
      <c r="D787" s="52" t="s">
        <v>1626</v>
      </c>
    </row>
    <row r="788" spans="1:4" x14ac:dyDescent="0.25">
      <c r="A788" s="52">
        <v>540430</v>
      </c>
      <c r="B788" s="52" t="s">
        <v>936</v>
      </c>
      <c r="C788" s="52" t="s">
        <v>1717</v>
      </c>
      <c r="D788" s="52" t="s">
        <v>1626</v>
      </c>
    </row>
    <row r="789" spans="1:4" x14ac:dyDescent="0.25">
      <c r="A789" s="52">
        <v>540445</v>
      </c>
      <c r="B789" s="52" t="s">
        <v>937</v>
      </c>
      <c r="C789" s="52" t="s">
        <v>1720</v>
      </c>
      <c r="D789" s="52" t="s">
        <v>1626</v>
      </c>
    </row>
    <row r="790" spans="1:4" x14ac:dyDescent="0.25">
      <c r="A790" s="52">
        <v>540446</v>
      </c>
      <c r="B790" s="52" t="s">
        <v>938</v>
      </c>
      <c r="C790" s="52" t="s">
        <v>1721</v>
      </c>
      <c r="D790" s="52" t="s">
        <v>1626</v>
      </c>
    </row>
    <row r="791" spans="1:4" x14ac:dyDescent="0.25">
      <c r="A791" s="52">
        <v>540655</v>
      </c>
      <c r="B791" s="52" t="s">
        <v>939</v>
      </c>
      <c r="C791" s="52" t="s">
        <v>1731</v>
      </c>
      <c r="D791" s="52" t="s">
        <v>1626</v>
      </c>
    </row>
    <row r="792" spans="1:4" x14ac:dyDescent="0.25">
      <c r="A792" s="52">
        <v>540658</v>
      </c>
      <c r="B792" s="52" t="s">
        <v>940</v>
      </c>
      <c r="C792" s="52" t="s">
        <v>1729</v>
      </c>
      <c r="D792" s="52" t="s">
        <v>1626</v>
      </c>
    </row>
    <row r="793" spans="1:4" x14ac:dyDescent="0.25">
      <c r="A793" s="52">
        <v>540660</v>
      </c>
      <c r="B793" s="52" t="s">
        <v>941</v>
      </c>
      <c r="C793" s="52" t="s">
        <v>1727</v>
      </c>
      <c r="D793" s="52" t="s">
        <v>1626</v>
      </c>
    </row>
    <row r="794" spans="1:4" x14ac:dyDescent="0.25">
      <c r="A794" s="52">
        <v>540862</v>
      </c>
      <c r="B794" s="52" t="s">
        <v>942</v>
      </c>
      <c r="C794" s="52" t="s">
        <v>1719</v>
      </c>
      <c r="D794" s="52" t="s">
        <v>1626</v>
      </c>
    </row>
    <row r="795" spans="1:4" x14ac:dyDescent="0.25">
      <c r="A795" s="52">
        <v>540957</v>
      </c>
      <c r="B795" s="52" t="s">
        <v>1605</v>
      </c>
      <c r="C795" s="52" t="s">
        <v>1727</v>
      </c>
      <c r="D795" s="52" t="s">
        <v>1626</v>
      </c>
    </row>
    <row r="796" spans="1:4" x14ac:dyDescent="0.25">
      <c r="A796" s="52">
        <v>541055</v>
      </c>
      <c r="B796" s="52" t="s">
        <v>943</v>
      </c>
      <c r="C796" s="52" t="s">
        <v>1719</v>
      </c>
      <c r="D796" s="52" t="s">
        <v>1626</v>
      </c>
    </row>
    <row r="797" spans="1:4" x14ac:dyDescent="0.25">
      <c r="A797" s="52">
        <v>541109</v>
      </c>
      <c r="B797" s="52" t="s">
        <v>944</v>
      </c>
      <c r="C797" s="52" t="s">
        <v>1720</v>
      </c>
      <c r="D797" s="52" t="s">
        <v>1626</v>
      </c>
    </row>
    <row r="798" spans="1:4" x14ac:dyDescent="0.25">
      <c r="A798" s="52">
        <v>541149</v>
      </c>
      <c r="B798" s="52" t="s">
        <v>945</v>
      </c>
      <c r="C798" s="52" t="s">
        <v>1721</v>
      </c>
      <c r="D798" s="52" t="s">
        <v>1626</v>
      </c>
    </row>
    <row r="799" spans="1:4" x14ac:dyDescent="0.25">
      <c r="A799" s="52">
        <v>541394</v>
      </c>
      <c r="B799" s="52" t="s">
        <v>946</v>
      </c>
      <c r="C799" s="52" t="s">
        <v>1717</v>
      </c>
      <c r="D799" s="52" t="s">
        <v>1626</v>
      </c>
    </row>
    <row r="800" spans="1:4" x14ac:dyDescent="0.25">
      <c r="A800" s="52">
        <v>541450</v>
      </c>
      <c r="B800" s="52" t="s">
        <v>947</v>
      </c>
      <c r="C800" s="52" t="s">
        <v>1726</v>
      </c>
      <c r="D800" s="52" t="s">
        <v>1626</v>
      </c>
    </row>
    <row r="801" spans="1:4" x14ac:dyDescent="0.25">
      <c r="A801" s="52">
        <v>541452</v>
      </c>
      <c r="B801" s="52" t="s">
        <v>948</v>
      </c>
      <c r="C801" s="52" t="s">
        <v>1727</v>
      </c>
      <c r="D801" s="52" t="s">
        <v>1626</v>
      </c>
    </row>
    <row r="802" spans="1:4" x14ac:dyDescent="0.25">
      <c r="A802" s="52">
        <v>541490</v>
      </c>
      <c r="B802" s="52" t="s">
        <v>949</v>
      </c>
      <c r="C802" s="52" t="s">
        <v>1726</v>
      </c>
      <c r="D802" s="52" t="s">
        <v>1626</v>
      </c>
    </row>
    <row r="803" spans="1:4" x14ac:dyDescent="0.25">
      <c r="A803" s="52">
        <v>541503</v>
      </c>
      <c r="B803" s="52" t="s">
        <v>950</v>
      </c>
      <c r="C803" s="52" t="s">
        <v>1731</v>
      </c>
      <c r="D803" s="52" t="s">
        <v>1626</v>
      </c>
    </row>
    <row r="804" spans="1:4" x14ac:dyDescent="0.25">
      <c r="A804" s="52">
        <v>541521</v>
      </c>
      <c r="B804" s="52" t="s">
        <v>951</v>
      </c>
      <c r="C804" s="52" t="s">
        <v>1731</v>
      </c>
      <c r="D804" s="52" t="s">
        <v>1626</v>
      </c>
    </row>
    <row r="805" spans="1:4" x14ac:dyDescent="0.25">
      <c r="A805" s="52">
        <v>541522</v>
      </c>
      <c r="B805" s="52" t="s">
        <v>952</v>
      </c>
      <c r="C805" s="52" t="s">
        <v>1733</v>
      </c>
      <c r="D805" s="52" t="s">
        <v>1626</v>
      </c>
    </row>
    <row r="806" spans="1:4" x14ac:dyDescent="0.25">
      <c r="A806" s="52">
        <v>542263</v>
      </c>
      <c r="B806" s="52" t="s">
        <v>953</v>
      </c>
      <c r="C806" s="52" t="s">
        <v>1717</v>
      </c>
      <c r="D806" s="52" t="s">
        <v>1626</v>
      </c>
    </row>
    <row r="807" spans="1:4" x14ac:dyDescent="0.25">
      <c r="A807" s="52">
        <v>542309</v>
      </c>
      <c r="B807" s="52" t="s">
        <v>954</v>
      </c>
      <c r="C807" s="52" t="s">
        <v>1720</v>
      </c>
      <c r="D807" s="52" t="s">
        <v>1626</v>
      </c>
    </row>
    <row r="808" spans="1:4" x14ac:dyDescent="0.25">
      <c r="A808" s="52">
        <v>542328</v>
      </c>
      <c r="B808" s="52" t="s">
        <v>955</v>
      </c>
      <c r="C808" s="52" t="s">
        <v>1723</v>
      </c>
      <c r="D808" s="52" t="s">
        <v>1626</v>
      </c>
    </row>
    <row r="809" spans="1:4" x14ac:dyDescent="0.25">
      <c r="A809" s="52">
        <v>542329</v>
      </c>
      <c r="B809" s="52" t="s">
        <v>956</v>
      </c>
      <c r="C809" s="52" t="s">
        <v>1717</v>
      </c>
      <c r="D809" s="52" t="s">
        <v>1626</v>
      </c>
    </row>
    <row r="810" spans="1:4" x14ac:dyDescent="0.25">
      <c r="A810" s="52">
        <v>542347</v>
      </c>
      <c r="B810" s="52" t="s">
        <v>957</v>
      </c>
      <c r="C810" s="52" t="s">
        <v>1730</v>
      </c>
      <c r="D810" s="52" t="s">
        <v>1626</v>
      </c>
    </row>
    <row r="811" spans="1:4" x14ac:dyDescent="0.25">
      <c r="A811" s="52">
        <v>542360</v>
      </c>
      <c r="B811" s="52" t="s">
        <v>958</v>
      </c>
      <c r="C811" s="52" t="s">
        <v>1717</v>
      </c>
      <c r="D811" s="52" t="s">
        <v>1626</v>
      </c>
    </row>
    <row r="812" spans="1:4" x14ac:dyDescent="0.25">
      <c r="A812" s="52">
        <v>542420</v>
      </c>
      <c r="B812" s="52" t="s">
        <v>959</v>
      </c>
      <c r="C812" s="52" t="s">
        <v>1723</v>
      </c>
      <c r="D812" s="52" t="s">
        <v>1626</v>
      </c>
    </row>
    <row r="813" spans="1:4" x14ac:dyDescent="0.25">
      <c r="A813" s="52">
        <v>542515</v>
      </c>
      <c r="B813" s="52" t="s">
        <v>960</v>
      </c>
      <c r="C813" s="52" t="s">
        <v>1726</v>
      </c>
      <c r="D813" s="52" t="s">
        <v>1626</v>
      </c>
    </row>
    <row r="814" spans="1:4" x14ac:dyDescent="0.25">
      <c r="A814" s="52">
        <v>542517</v>
      </c>
      <c r="B814" s="52" t="s">
        <v>121</v>
      </c>
      <c r="C814" s="52" t="s">
        <v>1729</v>
      </c>
      <c r="D814" s="52" t="s">
        <v>1626</v>
      </c>
    </row>
    <row r="815" spans="1:4" x14ac:dyDescent="0.25">
      <c r="A815" s="52">
        <v>542521</v>
      </c>
      <c r="B815" s="52" t="s">
        <v>961</v>
      </c>
      <c r="C815" s="52" t="s">
        <v>1719</v>
      </c>
      <c r="D815" s="52" t="s">
        <v>1626</v>
      </c>
    </row>
    <row r="816" spans="1:4" x14ac:dyDescent="0.25">
      <c r="A816" s="52">
        <v>542563</v>
      </c>
      <c r="B816" s="52" t="s">
        <v>962</v>
      </c>
      <c r="C816" s="52" t="s">
        <v>1730</v>
      </c>
      <c r="D816" s="52" t="s">
        <v>1626</v>
      </c>
    </row>
    <row r="817" spans="1:4" x14ac:dyDescent="0.25">
      <c r="A817" s="52">
        <v>542564</v>
      </c>
      <c r="B817" s="52" t="s">
        <v>963</v>
      </c>
      <c r="C817" s="52" t="s">
        <v>1730</v>
      </c>
      <c r="D817" s="52" t="s">
        <v>1626</v>
      </c>
    </row>
    <row r="818" spans="1:4" x14ac:dyDescent="0.25">
      <c r="A818" s="52">
        <v>542568</v>
      </c>
      <c r="B818" s="52" t="s">
        <v>964</v>
      </c>
      <c r="C818" s="52" t="s">
        <v>1727</v>
      </c>
      <c r="D818" s="52" t="s">
        <v>1626</v>
      </c>
    </row>
    <row r="819" spans="1:4" x14ac:dyDescent="0.25">
      <c r="A819" s="52">
        <v>542572</v>
      </c>
      <c r="B819" s="52" t="s">
        <v>965</v>
      </c>
      <c r="C819" s="52" t="s">
        <v>1719</v>
      </c>
      <c r="D819" s="52" t="s">
        <v>1626</v>
      </c>
    </row>
    <row r="820" spans="1:4" x14ac:dyDescent="0.25">
      <c r="A820" s="52">
        <v>544090</v>
      </c>
      <c r="B820" s="52" t="s">
        <v>966</v>
      </c>
      <c r="C820" s="52" t="s">
        <v>1721</v>
      </c>
      <c r="D820" s="52" t="s">
        <v>1626</v>
      </c>
    </row>
    <row r="821" spans="1:4" x14ac:dyDescent="0.25">
      <c r="A821" s="52">
        <v>544091</v>
      </c>
      <c r="B821" s="52" t="s">
        <v>967</v>
      </c>
      <c r="C821" s="52" t="s">
        <v>1717</v>
      </c>
      <c r="D821" s="52" t="s">
        <v>1626</v>
      </c>
    </row>
    <row r="822" spans="1:4" x14ac:dyDescent="0.25">
      <c r="A822" s="52">
        <v>544159</v>
      </c>
      <c r="B822" s="52" t="s">
        <v>968</v>
      </c>
      <c r="C822" s="52" t="s">
        <v>1721</v>
      </c>
      <c r="D822" s="52" t="s">
        <v>1626</v>
      </c>
    </row>
    <row r="823" spans="1:4" x14ac:dyDescent="0.25">
      <c r="A823" s="52">
        <v>544160</v>
      </c>
      <c r="B823" s="52" t="s">
        <v>969</v>
      </c>
      <c r="C823" s="52" t="s">
        <v>1723</v>
      </c>
      <c r="D823" s="52" t="s">
        <v>1626</v>
      </c>
    </row>
    <row r="824" spans="1:4" x14ac:dyDescent="0.25">
      <c r="A824" s="52">
        <v>544179</v>
      </c>
      <c r="B824" s="52" t="s">
        <v>970</v>
      </c>
      <c r="C824" s="52" t="s">
        <v>1727</v>
      </c>
      <c r="D824" s="52" t="s">
        <v>1626</v>
      </c>
    </row>
    <row r="825" spans="1:4" x14ac:dyDescent="0.25">
      <c r="A825" s="52">
        <v>544181</v>
      </c>
      <c r="B825" s="52" t="s">
        <v>971</v>
      </c>
      <c r="C825" s="52" t="s">
        <v>1727</v>
      </c>
      <c r="D825" s="52" t="s">
        <v>1626</v>
      </c>
    </row>
    <row r="826" spans="1:4" x14ac:dyDescent="0.25">
      <c r="A826" s="52">
        <v>544182</v>
      </c>
      <c r="B826" s="52" t="s">
        <v>972</v>
      </c>
      <c r="C826" s="52" t="s">
        <v>1731</v>
      </c>
      <c r="D826" s="52" t="s">
        <v>1626</v>
      </c>
    </row>
    <row r="827" spans="1:4" x14ac:dyDescent="0.25">
      <c r="A827" s="52">
        <v>544185</v>
      </c>
      <c r="B827" s="52" t="s">
        <v>973</v>
      </c>
      <c r="C827" s="52" t="s">
        <v>1733</v>
      </c>
      <c r="D827" s="52" t="s">
        <v>1626</v>
      </c>
    </row>
    <row r="828" spans="1:4" x14ac:dyDescent="0.25">
      <c r="A828" s="52">
        <v>544279</v>
      </c>
      <c r="B828" s="52" t="s">
        <v>974</v>
      </c>
      <c r="C828" s="52" t="s">
        <v>1733</v>
      </c>
      <c r="D828" s="52" t="s">
        <v>1626</v>
      </c>
    </row>
    <row r="829" spans="1:4" x14ac:dyDescent="0.25">
      <c r="A829" s="52">
        <v>544358</v>
      </c>
      <c r="B829" s="52" t="s">
        <v>975</v>
      </c>
      <c r="C829" s="52" t="s">
        <v>1729</v>
      </c>
      <c r="D829" s="52" t="s">
        <v>1626</v>
      </c>
    </row>
    <row r="830" spans="1:4" x14ac:dyDescent="0.25">
      <c r="A830" s="52">
        <v>544359</v>
      </c>
      <c r="B830" s="52" t="s">
        <v>976</v>
      </c>
      <c r="C830" s="52" t="s">
        <v>1726</v>
      </c>
      <c r="D830" s="52" t="s">
        <v>1626</v>
      </c>
    </row>
    <row r="831" spans="1:4" x14ac:dyDescent="0.25">
      <c r="A831" s="52">
        <v>544360</v>
      </c>
      <c r="B831" s="52" t="s">
        <v>977</v>
      </c>
      <c r="C831" s="52" t="s">
        <v>1730</v>
      </c>
      <c r="D831" s="52" t="s">
        <v>1626</v>
      </c>
    </row>
    <row r="832" spans="1:4" x14ac:dyDescent="0.25">
      <c r="A832" s="52">
        <v>544361</v>
      </c>
      <c r="B832" s="52" t="s">
        <v>978</v>
      </c>
      <c r="C832" s="52" t="s">
        <v>1730</v>
      </c>
      <c r="D832" s="52" t="s">
        <v>1626</v>
      </c>
    </row>
    <row r="833" spans="1:4" x14ac:dyDescent="0.25">
      <c r="A833" s="52">
        <v>544363</v>
      </c>
      <c r="B833" s="52" t="s">
        <v>979</v>
      </c>
      <c r="C833" s="52" t="s">
        <v>1731</v>
      </c>
      <c r="D833" s="52" t="s">
        <v>1626</v>
      </c>
    </row>
    <row r="834" spans="1:4" x14ac:dyDescent="0.25">
      <c r="A834" s="52">
        <v>544365</v>
      </c>
      <c r="B834" s="52" t="s">
        <v>980</v>
      </c>
      <c r="C834" s="52" t="s">
        <v>1731</v>
      </c>
      <c r="D834" s="52" t="s">
        <v>1626</v>
      </c>
    </row>
    <row r="835" spans="1:4" x14ac:dyDescent="0.25">
      <c r="A835" s="52">
        <v>544366</v>
      </c>
      <c r="B835" s="52" t="s">
        <v>981</v>
      </c>
      <c r="C835" s="52" t="s">
        <v>1733</v>
      </c>
      <c r="D835" s="52" t="s">
        <v>1626</v>
      </c>
    </row>
    <row r="836" spans="1:4" x14ac:dyDescent="0.25">
      <c r="A836" s="52">
        <v>544368</v>
      </c>
      <c r="B836" s="52" t="s">
        <v>982</v>
      </c>
      <c r="C836" s="52" t="s">
        <v>1734</v>
      </c>
      <c r="D836" s="52" t="s">
        <v>1626</v>
      </c>
    </row>
    <row r="837" spans="1:4" x14ac:dyDescent="0.25">
      <c r="A837" s="52">
        <v>544370</v>
      </c>
      <c r="B837" s="52" t="s">
        <v>1502</v>
      </c>
      <c r="C837" s="52" t="s">
        <v>1730</v>
      </c>
      <c r="D837" s="52" t="s">
        <v>1626</v>
      </c>
    </row>
    <row r="838" spans="1:4" x14ac:dyDescent="0.25">
      <c r="A838" s="52">
        <v>544372</v>
      </c>
      <c r="B838" s="52" t="s">
        <v>983</v>
      </c>
      <c r="C838" s="52" t="s">
        <v>1733</v>
      </c>
      <c r="D838" s="52" t="s">
        <v>1626</v>
      </c>
    </row>
    <row r="839" spans="1:4" x14ac:dyDescent="0.25">
      <c r="A839" s="52">
        <v>544623</v>
      </c>
      <c r="B839" s="52" t="s">
        <v>984</v>
      </c>
      <c r="C839" s="52" t="s">
        <v>1720</v>
      </c>
      <c r="D839" s="52" t="s">
        <v>1626</v>
      </c>
    </row>
    <row r="840" spans="1:4" x14ac:dyDescent="0.25">
      <c r="A840" s="52">
        <v>544734</v>
      </c>
      <c r="B840" s="52" t="s">
        <v>985</v>
      </c>
      <c r="C840" s="52" t="s">
        <v>1723</v>
      </c>
      <c r="D840" s="52" t="s">
        <v>1626</v>
      </c>
    </row>
    <row r="841" spans="1:4" x14ac:dyDescent="0.25">
      <c r="A841" s="52">
        <v>544832</v>
      </c>
      <c r="B841" s="52" t="s">
        <v>986</v>
      </c>
      <c r="C841" s="52" t="s">
        <v>1721</v>
      </c>
      <c r="D841" s="52" t="s">
        <v>1626</v>
      </c>
    </row>
    <row r="842" spans="1:4" x14ac:dyDescent="0.25">
      <c r="A842" s="52">
        <v>544883</v>
      </c>
      <c r="B842" s="52" t="s">
        <v>987</v>
      </c>
      <c r="C842" s="52" t="s">
        <v>1723</v>
      </c>
      <c r="D842" s="52" t="s">
        <v>1626</v>
      </c>
    </row>
    <row r="843" spans="1:4" x14ac:dyDescent="0.25">
      <c r="A843" s="52">
        <v>544938</v>
      </c>
      <c r="B843" s="52" t="s">
        <v>145</v>
      </c>
      <c r="C843" s="52" t="s">
        <v>1723</v>
      </c>
      <c r="D843" s="52" t="s">
        <v>1626</v>
      </c>
    </row>
    <row r="844" spans="1:4" x14ac:dyDescent="0.25">
      <c r="A844" s="52">
        <v>545012</v>
      </c>
      <c r="B844" s="52" t="s">
        <v>988</v>
      </c>
      <c r="C844" s="52" t="s">
        <v>1726</v>
      </c>
      <c r="D844" s="52" t="s">
        <v>1626</v>
      </c>
    </row>
    <row r="845" spans="1:4" x14ac:dyDescent="0.25">
      <c r="A845" s="52">
        <v>545013</v>
      </c>
      <c r="B845" s="52" t="s">
        <v>989</v>
      </c>
      <c r="C845" s="52" t="s">
        <v>1726</v>
      </c>
      <c r="D845" s="52" t="s">
        <v>1626</v>
      </c>
    </row>
    <row r="846" spans="1:4" x14ac:dyDescent="0.25">
      <c r="A846" s="52">
        <v>545015</v>
      </c>
      <c r="B846" s="52" t="s">
        <v>990</v>
      </c>
      <c r="C846" s="52" t="s">
        <v>1729</v>
      </c>
      <c r="D846" s="52" t="s">
        <v>1626</v>
      </c>
    </row>
    <row r="847" spans="1:4" x14ac:dyDescent="0.25">
      <c r="A847" s="52">
        <v>545017</v>
      </c>
      <c r="B847" s="52" t="s">
        <v>991</v>
      </c>
      <c r="C847" s="52" t="s">
        <v>1729</v>
      </c>
      <c r="D847" s="52" t="s">
        <v>1626</v>
      </c>
    </row>
    <row r="848" spans="1:4" x14ac:dyDescent="0.25">
      <c r="A848" s="52">
        <v>545020</v>
      </c>
      <c r="B848" s="52" t="s">
        <v>992</v>
      </c>
      <c r="C848" s="52" t="s">
        <v>1731</v>
      </c>
      <c r="D848" s="52" t="s">
        <v>1626</v>
      </c>
    </row>
    <row r="849" spans="1:4" x14ac:dyDescent="0.25">
      <c r="A849" s="52">
        <v>545021</v>
      </c>
      <c r="B849" s="52" t="s">
        <v>993</v>
      </c>
      <c r="C849" s="52" t="s">
        <v>1731</v>
      </c>
      <c r="D849" s="52" t="s">
        <v>1626</v>
      </c>
    </row>
    <row r="850" spans="1:4" x14ac:dyDescent="0.25">
      <c r="A850" s="52">
        <v>545022</v>
      </c>
      <c r="B850" s="52" t="s">
        <v>994</v>
      </c>
      <c r="C850" s="52" t="s">
        <v>1731</v>
      </c>
      <c r="D850" s="52" t="s">
        <v>1626</v>
      </c>
    </row>
    <row r="851" spans="1:4" x14ac:dyDescent="0.25">
      <c r="A851" s="52">
        <v>545024</v>
      </c>
      <c r="B851" s="52" t="s">
        <v>995</v>
      </c>
      <c r="C851" s="52" t="s">
        <v>1733</v>
      </c>
      <c r="D851" s="52" t="s">
        <v>1626</v>
      </c>
    </row>
    <row r="852" spans="1:4" x14ac:dyDescent="0.25">
      <c r="A852" s="52">
        <v>545028</v>
      </c>
      <c r="B852" s="52" t="s">
        <v>996</v>
      </c>
      <c r="C852" s="52" t="s">
        <v>1734</v>
      </c>
      <c r="D852" s="52" t="s">
        <v>1626</v>
      </c>
    </row>
    <row r="853" spans="1:4" x14ac:dyDescent="0.25">
      <c r="A853" s="52">
        <v>545032</v>
      </c>
      <c r="B853" s="52" t="s">
        <v>997</v>
      </c>
      <c r="C853" s="52" t="s">
        <v>1734</v>
      </c>
      <c r="D853" s="52" t="s">
        <v>1626</v>
      </c>
    </row>
    <row r="854" spans="1:4" x14ac:dyDescent="0.25">
      <c r="A854" s="52">
        <v>545033</v>
      </c>
      <c r="B854" s="52" t="s">
        <v>998</v>
      </c>
      <c r="C854" s="52" t="s">
        <v>1734</v>
      </c>
      <c r="D854" s="52" t="s">
        <v>1626</v>
      </c>
    </row>
    <row r="855" spans="1:4" x14ac:dyDescent="0.25">
      <c r="A855" s="52">
        <v>545105</v>
      </c>
      <c r="B855" s="52" t="s">
        <v>999</v>
      </c>
      <c r="C855" s="52" t="s">
        <v>1729</v>
      </c>
      <c r="D855" s="52" t="s">
        <v>1626</v>
      </c>
    </row>
    <row r="856" spans="1:4" x14ac:dyDescent="0.25">
      <c r="A856" s="52">
        <v>545142</v>
      </c>
      <c r="B856" s="52" t="s">
        <v>1000</v>
      </c>
      <c r="C856" s="52" t="s">
        <v>1731</v>
      </c>
      <c r="D856" s="52" t="s">
        <v>1626</v>
      </c>
    </row>
    <row r="857" spans="1:4" x14ac:dyDescent="0.25">
      <c r="A857" s="52">
        <v>545480</v>
      </c>
      <c r="B857" s="52" t="s">
        <v>1001</v>
      </c>
      <c r="C857" s="52" t="s">
        <v>1717</v>
      </c>
      <c r="D857" s="52" t="s">
        <v>1626</v>
      </c>
    </row>
    <row r="858" spans="1:4" x14ac:dyDescent="0.25">
      <c r="A858" s="52">
        <v>545607</v>
      </c>
      <c r="B858" s="52" t="s">
        <v>1002</v>
      </c>
      <c r="C858" s="52" t="s">
        <v>1721</v>
      </c>
      <c r="D858" s="52" t="s">
        <v>1626</v>
      </c>
    </row>
    <row r="859" spans="1:4" x14ac:dyDescent="0.25">
      <c r="A859" s="52">
        <v>545608</v>
      </c>
      <c r="B859" s="52" t="s">
        <v>1003</v>
      </c>
      <c r="C859" s="52" t="s">
        <v>1721</v>
      </c>
      <c r="D859" s="52" t="s">
        <v>1626</v>
      </c>
    </row>
    <row r="860" spans="1:4" x14ac:dyDescent="0.25">
      <c r="A860" s="52">
        <v>545618</v>
      </c>
      <c r="B860" s="52" t="s">
        <v>1004</v>
      </c>
      <c r="C860" s="52" t="s">
        <v>1717</v>
      </c>
      <c r="D860" s="52" t="s">
        <v>1626</v>
      </c>
    </row>
    <row r="861" spans="1:4" x14ac:dyDescent="0.25">
      <c r="A861" s="52">
        <v>545704</v>
      </c>
      <c r="B861" s="52" t="s">
        <v>1005</v>
      </c>
      <c r="C861" s="52" t="s">
        <v>1717</v>
      </c>
      <c r="D861" s="52" t="s">
        <v>1626</v>
      </c>
    </row>
    <row r="862" spans="1:4" x14ac:dyDescent="0.25">
      <c r="A862" s="52">
        <v>545718</v>
      </c>
      <c r="B862" s="52" t="s">
        <v>1006</v>
      </c>
      <c r="C862" s="52" t="s">
        <v>1730</v>
      </c>
      <c r="D862" s="52" t="s">
        <v>1626</v>
      </c>
    </row>
    <row r="863" spans="1:4" x14ac:dyDescent="0.25">
      <c r="A863" s="52">
        <v>545720</v>
      </c>
      <c r="B863" s="52" t="s">
        <v>1007</v>
      </c>
      <c r="C863" s="52" t="s">
        <v>1734</v>
      </c>
      <c r="D863" s="52" t="s">
        <v>1626</v>
      </c>
    </row>
    <row r="864" spans="1:4" x14ac:dyDescent="0.25">
      <c r="A864" s="52">
        <v>545723</v>
      </c>
      <c r="B864" s="52" t="s">
        <v>1008</v>
      </c>
      <c r="C864" s="52" t="s">
        <v>1727</v>
      </c>
      <c r="D864" s="52" t="s">
        <v>1626</v>
      </c>
    </row>
    <row r="865" spans="1:4" x14ac:dyDescent="0.25">
      <c r="A865" s="52">
        <v>545724</v>
      </c>
      <c r="B865" s="52" t="s">
        <v>1009</v>
      </c>
      <c r="C865" s="52" t="s">
        <v>1729</v>
      </c>
      <c r="D865" s="52" t="s">
        <v>1626</v>
      </c>
    </row>
    <row r="866" spans="1:4" x14ac:dyDescent="0.25">
      <c r="A866" s="52">
        <v>545728</v>
      </c>
      <c r="B866" s="52" t="s">
        <v>181</v>
      </c>
      <c r="C866" s="52" t="s">
        <v>1731</v>
      </c>
      <c r="D866" s="52" t="s">
        <v>1626</v>
      </c>
    </row>
    <row r="867" spans="1:4" x14ac:dyDescent="0.25">
      <c r="A867" s="52">
        <v>545730</v>
      </c>
      <c r="B867" s="52" t="s">
        <v>1010</v>
      </c>
      <c r="C867" s="52" t="s">
        <v>1731</v>
      </c>
      <c r="D867" s="52" t="s">
        <v>1626</v>
      </c>
    </row>
    <row r="868" spans="1:4" x14ac:dyDescent="0.25">
      <c r="A868" s="52">
        <v>545731</v>
      </c>
      <c r="B868" s="52" t="s">
        <v>1011</v>
      </c>
      <c r="C868" s="52" t="s">
        <v>1731</v>
      </c>
      <c r="D868" s="52" t="s">
        <v>1626</v>
      </c>
    </row>
    <row r="869" spans="1:4" x14ac:dyDescent="0.25">
      <c r="A869" s="52">
        <v>545732</v>
      </c>
      <c r="B869" s="52" t="s">
        <v>1012</v>
      </c>
      <c r="C869" s="52" t="s">
        <v>1731</v>
      </c>
      <c r="D869" s="52" t="s">
        <v>1626</v>
      </c>
    </row>
    <row r="870" spans="1:4" x14ac:dyDescent="0.25">
      <c r="A870" s="52">
        <v>545740</v>
      </c>
      <c r="B870" s="52" t="s">
        <v>1013</v>
      </c>
      <c r="C870" s="52" t="s">
        <v>1730</v>
      </c>
      <c r="D870" s="52" t="s">
        <v>1626</v>
      </c>
    </row>
    <row r="871" spans="1:4" x14ac:dyDescent="0.25">
      <c r="A871" s="52">
        <v>546127</v>
      </c>
      <c r="B871" s="52" t="s">
        <v>1014</v>
      </c>
      <c r="C871" s="52" t="s">
        <v>1727</v>
      </c>
      <c r="D871" s="52" t="s">
        <v>1626</v>
      </c>
    </row>
    <row r="872" spans="1:4" x14ac:dyDescent="0.25">
      <c r="A872" s="52">
        <v>546183</v>
      </c>
      <c r="B872" s="52" t="s">
        <v>1015</v>
      </c>
      <c r="C872" s="52" t="s">
        <v>1729</v>
      </c>
      <c r="D872" s="52" t="s">
        <v>1626</v>
      </c>
    </row>
    <row r="873" spans="1:4" x14ac:dyDescent="0.25">
      <c r="A873" s="52">
        <v>546232</v>
      </c>
      <c r="B873" s="52" t="s">
        <v>1016</v>
      </c>
      <c r="C873" s="52" t="s">
        <v>1726</v>
      </c>
      <c r="D873" s="52" t="s">
        <v>1626</v>
      </c>
    </row>
    <row r="874" spans="1:4" x14ac:dyDescent="0.25">
      <c r="A874" s="52">
        <v>546374</v>
      </c>
      <c r="B874" s="52" t="s">
        <v>1017</v>
      </c>
      <c r="C874" s="52" t="s">
        <v>1720</v>
      </c>
      <c r="D874" s="52" t="s">
        <v>1626</v>
      </c>
    </row>
    <row r="875" spans="1:4" x14ac:dyDescent="0.25">
      <c r="A875" s="52">
        <v>546376</v>
      </c>
      <c r="B875" s="52" t="s">
        <v>1018</v>
      </c>
      <c r="C875" s="52" t="s">
        <v>1717</v>
      </c>
      <c r="D875" s="52" t="s">
        <v>1626</v>
      </c>
    </row>
    <row r="876" spans="1:4" x14ac:dyDescent="0.25">
      <c r="A876" s="52">
        <v>546417</v>
      </c>
      <c r="B876" s="52" t="s">
        <v>1019</v>
      </c>
      <c r="C876" s="52" t="s">
        <v>1726</v>
      </c>
      <c r="D876" s="52" t="s">
        <v>1626</v>
      </c>
    </row>
    <row r="877" spans="1:4" x14ac:dyDescent="0.25">
      <c r="A877" s="52">
        <v>546418</v>
      </c>
      <c r="B877" s="52" t="s">
        <v>1020</v>
      </c>
      <c r="C877" s="52" t="s">
        <v>1726</v>
      </c>
      <c r="D877" s="52" t="s">
        <v>1626</v>
      </c>
    </row>
    <row r="878" spans="1:4" x14ac:dyDescent="0.25">
      <c r="A878" s="52">
        <v>546419</v>
      </c>
      <c r="B878" s="52" t="s">
        <v>1021</v>
      </c>
      <c r="C878" s="52" t="s">
        <v>1727</v>
      </c>
      <c r="D878" s="52" t="s">
        <v>1626</v>
      </c>
    </row>
    <row r="879" spans="1:4" x14ac:dyDescent="0.25">
      <c r="A879" s="52">
        <v>546421</v>
      </c>
      <c r="B879" s="52" t="s">
        <v>1022</v>
      </c>
      <c r="C879" s="52" t="s">
        <v>1730</v>
      </c>
      <c r="D879" s="52" t="s">
        <v>1626</v>
      </c>
    </row>
    <row r="880" spans="1:4" x14ac:dyDescent="0.25">
      <c r="A880" s="52">
        <v>546422</v>
      </c>
      <c r="B880" s="52" t="s">
        <v>1023</v>
      </c>
      <c r="C880" s="52" t="s">
        <v>1731</v>
      </c>
      <c r="D880" s="52" t="s">
        <v>1626</v>
      </c>
    </row>
    <row r="881" spans="1:4" x14ac:dyDescent="0.25">
      <c r="A881" s="52">
        <v>546423</v>
      </c>
      <c r="B881" s="52" t="s">
        <v>1024</v>
      </c>
      <c r="C881" s="52" t="s">
        <v>1731</v>
      </c>
      <c r="D881" s="52" t="s">
        <v>1626</v>
      </c>
    </row>
    <row r="882" spans="1:4" x14ac:dyDescent="0.25">
      <c r="A882" s="52">
        <v>546424</v>
      </c>
      <c r="B882" s="52" t="s">
        <v>1025</v>
      </c>
      <c r="C882" s="52" t="s">
        <v>1731</v>
      </c>
      <c r="D882" s="52" t="s">
        <v>1626</v>
      </c>
    </row>
    <row r="883" spans="1:4" x14ac:dyDescent="0.25">
      <c r="A883" s="52">
        <v>546427</v>
      </c>
      <c r="B883" s="52" t="s">
        <v>1026</v>
      </c>
      <c r="C883" s="52" t="s">
        <v>1731</v>
      </c>
      <c r="D883" s="52" t="s">
        <v>1626</v>
      </c>
    </row>
    <row r="884" spans="1:4" x14ac:dyDescent="0.25">
      <c r="A884" s="52">
        <v>546429</v>
      </c>
      <c r="B884" s="52" t="s">
        <v>1027</v>
      </c>
      <c r="C884" s="52" t="s">
        <v>1733</v>
      </c>
      <c r="D884" s="52" t="s">
        <v>1626</v>
      </c>
    </row>
    <row r="885" spans="1:4" x14ac:dyDescent="0.25">
      <c r="A885" s="52">
        <v>546431</v>
      </c>
      <c r="B885" s="52" t="s">
        <v>1028</v>
      </c>
      <c r="C885" s="52" t="s">
        <v>1734</v>
      </c>
      <c r="D885" s="52" t="s">
        <v>1626</v>
      </c>
    </row>
    <row r="886" spans="1:4" x14ac:dyDescent="0.25">
      <c r="A886" s="52">
        <v>546434</v>
      </c>
      <c r="B886" s="52" t="s">
        <v>1029</v>
      </c>
      <c r="C886" s="52" t="s">
        <v>1734</v>
      </c>
      <c r="D886" s="52" t="s">
        <v>1626</v>
      </c>
    </row>
    <row r="887" spans="1:4" x14ac:dyDescent="0.25">
      <c r="A887" s="52">
        <v>546435</v>
      </c>
      <c r="B887" s="52" t="s">
        <v>1030</v>
      </c>
      <c r="C887" s="52" t="s">
        <v>1731</v>
      </c>
      <c r="D887" s="52" t="s">
        <v>1626</v>
      </c>
    </row>
    <row r="888" spans="1:4" x14ac:dyDescent="0.25">
      <c r="A888" s="52">
        <v>546458</v>
      </c>
      <c r="B888" s="52" t="s">
        <v>1031</v>
      </c>
      <c r="C888" s="52" t="s">
        <v>1723</v>
      </c>
      <c r="D888" s="52" t="s">
        <v>1626</v>
      </c>
    </row>
    <row r="889" spans="1:4" x14ac:dyDescent="0.25">
      <c r="A889" s="52">
        <v>546480</v>
      </c>
      <c r="B889" s="52" t="s">
        <v>1032</v>
      </c>
      <c r="C889" s="52" t="s">
        <v>1731</v>
      </c>
      <c r="D889" s="52" t="s">
        <v>1626</v>
      </c>
    </row>
    <row r="890" spans="1:4" x14ac:dyDescent="0.25">
      <c r="A890" s="52">
        <v>546487</v>
      </c>
      <c r="B890" s="52" t="s">
        <v>1033</v>
      </c>
      <c r="C890" s="52" t="s">
        <v>1719</v>
      </c>
      <c r="D890" s="52" t="s">
        <v>1626</v>
      </c>
    </row>
    <row r="891" spans="1:4" x14ac:dyDescent="0.25">
      <c r="A891" s="52">
        <v>546497</v>
      </c>
      <c r="B891" s="52" t="s">
        <v>1034</v>
      </c>
      <c r="C891" s="52" t="s">
        <v>1726</v>
      </c>
      <c r="D891" s="52" t="s">
        <v>1626</v>
      </c>
    </row>
    <row r="892" spans="1:4" x14ac:dyDescent="0.25">
      <c r="A892" s="52">
        <v>546513</v>
      </c>
      <c r="B892" s="52" t="s">
        <v>1035</v>
      </c>
      <c r="C892" s="52" t="s">
        <v>1723</v>
      </c>
      <c r="D892" s="52" t="s">
        <v>1626</v>
      </c>
    </row>
    <row r="893" spans="1:4" x14ac:dyDescent="0.25">
      <c r="A893" s="52">
        <v>546535</v>
      </c>
      <c r="B893" s="52" t="s">
        <v>1036</v>
      </c>
      <c r="C893" s="52" t="s">
        <v>1717</v>
      </c>
      <c r="D893" s="52" t="s">
        <v>1626</v>
      </c>
    </row>
    <row r="894" spans="1:4" x14ac:dyDescent="0.25">
      <c r="A894" s="52">
        <v>546543</v>
      </c>
      <c r="B894" s="52" t="s">
        <v>1037</v>
      </c>
      <c r="C894" s="52" t="s">
        <v>1723</v>
      </c>
      <c r="D894" s="52" t="s">
        <v>1626</v>
      </c>
    </row>
    <row r="895" spans="1:4" x14ac:dyDescent="0.25">
      <c r="A895" s="52">
        <v>546556</v>
      </c>
      <c r="B895" s="52" t="s">
        <v>1038</v>
      </c>
      <c r="C895" s="52" t="s">
        <v>1717</v>
      </c>
      <c r="D895" s="52" t="s">
        <v>1626</v>
      </c>
    </row>
    <row r="896" spans="1:4" x14ac:dyDescent="0.25">
      <c r="A896" s="52">
        <v>546596</v>
      </c>
      <c r="B896" s="52" t="s">
        <v>1039</v>
      </c>
      <c r="C896" s="52" t="s">
        <v>1734</v>
      </c>
      <c r="D896" s="52" t="s">
        <v>1626</v>
      </c>
    </row>
    <row r="897" spans="1:4" x14ac:dyDescent="0.25">
      <c r="A897" s="52">
        <v>546795</v>
      </c>
      <c r="B897" s="52" t="s">
        <v>1040</v>
      </c>
      <c r="C897" s="52" t="s">
        <v>1717</v>
      </c>
      <c r="D897" s="52" t="s">
        <v>1626</v>
      </c>
    </row>
    <row r="898" spans="1:4" x14ac:dyDescent="0.25">
      <c r="A898" s="52">
        <v>546870</v>
      </c>
      <c r="B898" s="52" t="s">
        <v>1041</v>
      </c>
      <c r="C898" s="52" t="s">
        <v>1729</v>
      </c>
      <c r="D898" s="52" t="s">
        <v>1626</v>
      </c>
    </row>
    <row r="899" spans="1:4" x14ac:dyDescent="0.25">
      <c r="A899" s="52">
        <v>546891</v>
      </c>
      <c r="B899" s="52" t="s">
        <v>1042</v>
      </c>
      <c r="C899" s="52" t="s">
        <v>1729</v>
      </c>
      <c r="D899" s="52" t="s">
        <v>1626</v>
      </c>
    </row>
    <row r="900" spans="1:4" x14ac:dyDescent="0.25">
      <c r="A900" s="52">
        <v>547003</v>
      </c>
      <c r="B900" s="52" t="s">
        <v>1043</v>
      </c>
      <c r="C900" s="52" t="s">
        <v>1726</v>
      </c>
      <c r="D900" s="52" t="s">
        <v>1626</v>
      </c>
    </row>
    <row r="901" spans="1:4" x14ac:dyDescent="0.25">
      <c r="A901" s="52">
        <v>547071</v>
      </c>
      <c r="B901" s="52" t="s">
        <v>1044</v>
      </c>
      <c r="C901" s="52" t="s">
        <v>1723</v>
      </c>
      <c r="D901" s="52" t="s">
        <v>1626</v>
      </c>
    </row>
    <row r="902" spans="1:4" x14ac:dyDescent="0.25">
      <c r="A902" s="52">
        <v>547084</v>
      </c>
      <c r="B902" s="52" t="s">
        <v>1045</v>
      </c>
      <c r="C902" s="52" t="s">
        <v>1717</v>
      </c>
      <c r="D902" s="52" t="s">
        <v>1626</v>
      </c>
    </row>
    <row r="903" spans="1:4" x14ac:dyDescent="0.25">
      <c r="A903" s="52">
        <v>547094</v>
      </c>
      <c r="B903" s="52" t="s">
        <v>1046</v>
      </c>
      <c r="C903" s="52" t="s">
        <v>1733</v>
      </c>
      <c r="D903" s="52" t="s">
        <v>1626</v>
      </c>
    </row>
    <row r="904" spans="1:4" x14ac:dyDescent="0.25">
      <c r="A904" s="52">
        <v>547099</v>
      </c>
      <c r="B904" s="52" t="s">
        <v>1047</v>
      </c>
      <c r="C904" s="52" t="s">
        <v>1726</v>
      </c>
      <c r="D904" s="52" t="s">
        <v>1626</v>
      </c>
    </row>
    <row r="905" spans="1:4" x14ac:dyDescent="0.25">
      <c r="A905" s="52">
        <v>547100</v>
      </c>
      <c r="B905" s="52" t="s">
        <v>1048</v>
      </c>
      <c r="C905" s="52" t="s">
        <v>1726</v>
      </c>
      <c r="D905" s="52" t="s">
        <v>1626</v>
      </c>
    </row>
    <row r="906" spans="1:4" x14ac:dyDescent="0.25">
      <c r="A906" s="52">
        <v>547101</v>
      </c>
      <c r="B906" s="52" t="s">
        <v>1049</v>
      </c>
      <c r="C906" s="52" t="s">
        <v>1727</v>
      </c>
      <c r="D906" s="52" t="s">
        <v>1626</v>
      </c>
    </row>
    <row r="907" spans="1:4" x14ac:dyDescent="0.25">
      <c r="A907" s="52">
        <v>547105</v>
      </c>
      <c r="B907" s="52" t="s">
        <v>1050</v>
      </c>
      <c r="C907" s="52" t="s">
        <v>1729</v>
      </c>
      <c r="D907" s="52" t="s">
        <v>1626</v>
      </c>
    </row>
    <row r="908" spans="1:4" x14ac:dyDescent="0.25">
      <c r="A908" s="52">
        <v>547106</v>
      </c>
      <c r="B908" s="52" t="s">
        <v>1051</v>
      </c>
      <c r="C908" s="52" t="s">
        <v>1731</v>
      </c>
      <c r="D908" s="52" t="s">
        <v>1626</v>
      </c>
    </row>
    <row r="909" spans="1:4" x14ac:dyDescent="0.25">
      <c r="A909" s="52">
        <v>547108</v>
      </c>
      <c r="B909" s="52" t="s">
        <v>1052</v>
      </c>
      <c r="C909" s="52" t="s">
        <v>1731</v>
      </c>
      <c r="D909" s="52" t="s">
        <v>1626</v>
      </c>
    </row>
    <row r="910" spans="1:4" x14ac:dyDescent="0.25">
      <c r="A910" s="52">
        <v>547111</v>
      </c>
      <c r="B910" s="52" t="s">
        <v>1053</v>
      </c>
      <c r="C910" s="52" t="s">
        <v>1733</v>
      </c>
      <c r="D910" s="52" t="s">
        <v>1626</v>
      </c>
    </row>
    <row r="911" spans="1:4" x14ac:dyDescent="0.25">
      <c r="A911" s="52">
        <v>547537</v>
      </c>
      <c r="B911" s="52" t="s">
        <v>174</v>
      </c>
      <c r="C911" s="52" t="s">
        <v>1721</v>
      </c>
      <c r="D911" s="52" t="s">
        <v>1626</v>
      </c>
    </row>
    <row r="912" spans="1:4" x14ac:dyDescent="0.25">
      <c r="A912" s="52">
        <v>547546</v>
      </c>
      <c r="B912" s="52" t="s">
        <v>1054</v>
      </c>
      <c r="C912" s="52" t="s">
        <v>1723</v>
      </c>
      <c r="D912" s="52" t="s">
        <v>1626</v>
      </c>
    </row>
    <row r="913" spans="1:4" x14ac:dyDescent="0.25">
      <c r="A913" s="52">
        <v>547571</v>
      </c>
      <c r="B913" s="52" t="s">
        <v>1055</v>
      </c>
      <c r="C913" s="52" t="s">
        <v>1720</v>
      </c>
      <c r="D913" s="52" t="s">
        <v>1626</v>
      </c>
    </row>
    <row r="914" spans="1:4" x14ac:dyDescent="0.25">
      <c r="A914" s="52">
        <v>547583</v>
      </c>
      <c r="B914" s="52" t="s">
        <v>1056</v>
      </c>
      <c r="C914" s="52" t="s">
        <v>1717</v>
      </c>
      <c r="D914" s="52" t="s">
        <v>1626</v>
      </c>
    </row>
    <row r="915" spans="1:4" x14ac:dyDescent="0.25">
      <c r="A915" s="52">
        <v>547606</v>
      </c>
      <c r="B915" s="52" t="s">
        <v>1057</v>
      </c>
      <c r="C915" s="52" t="s">
        <v>1731</v>
      </c>
      <c r="D915" s="52" t="s">
        <v>1626</v>
      </c>
    </row>
    <row r="916" spans="1:4" x14ac:dyDescent="0.25">
      <c r="A916" s="52">
        <v>547656</v>
      </c>
      <c r="B916" s="52" t="s">
        <v>1058</v>
      </c>
      <c r="C916" s="52" t="s">
        <v>1727</v>
      </c>
      <c r="D916" s="52" t="s">
        <v>1626</v>
      </c>
    </row>
    <row r="917" spans="1:4" x14ac:dyDescent="0.25">
      <c r="A917" s="52">
        <v>547676</v>
      </c>
      <c r="B917" s="52" t="s">
        <v>1059</v>
      </c>
      <c r="C917" s="52" t="s">
        <v>1717</v>
      </c>
      <c r="D917" s="52" t="s">
        <v>1626</v>
      </c>
    </row>
    <row r="918" spans="1:4" x14ac:dyDescent="0.25">
      <c r="A918" s="52">
        <v>547677</v>
      </c>
      <c r="B918" s="52" t="s">
        <v>1060</v>
      </c>
      <c r="C918" s="52" t="s">
        <v>1723</v>
      </c>
      <c r="D918" s="52" t="s">
        <v>1626</v>
      </c>
    </row>
    <row r="919" spans="1:4" x14ac:dyDescent="0.25">
      <c r="A919" s="52">
        <v>547777</v>
      </c>
      <c r="B919" s="52" t="s">
        <v>1061</v>
      </c>
      <c r="C919" s="52" t="s">
        <v>1730</v>
      </c>
      <c r="D919" s="52" t="s">
        <v>1626</v>
      </c>
    </row>
    <row r="920" spans="1:4" x14ac:dyDescent="0.25">
      <c r="A920" s="52">
        <v>548135</v>
      </c>
      <c r="B920" s="52" t="s">
        <v>1062</v>
      </c>
      <c r="C920" s="52" t="s">
        <v>1731</v>
      </c>
      <c r="D920" s="52" t="s">
        <v>1626</v>
      </c>
    </row>
    <row r="921" spans="1:4" x14ac:dyDescent="0.25">
      <c r="A921" s="52">
        <v>548184</v>
      </c>
      <c r="B921" s="52" t="s">
        <v>1063</v>
      </c>
      <c r="C921" s="52" t="s">
        <v>1721</v>
      </c>
      <c r="D921" s="52" t="s">
        <v>1626</v>
      </c>
    </row>
    <row r="922" spans="1:4" x14ac:dyDescent="0.25">
      <c r="A922" s="52">
        <v>548194</v>
      </c>
      <c r="B922" s="52" t="s">
        <v>1064</v>
      </c>
      <c r="C922" s="52" t="s">
        <v>1726</v>
      </c>
      <c r="D922" s="52" t="s">
        <v>1626</v>
      </c>
    </row>
    <row r="923" spans="1:4" x14ac:dyDescent="0.25">
      <c r="A923" s="52">
        <v>548199</v>
      </c>
      <c r="B923" s="52" t="s">
        <v>1065</v>
      </c>
      <c r="C923" s="52" t="s">
        <v>1726</v>
      </c>
      <c r="D923" s="52" t="s">
        <v>1626</v>
      </c>
    </row>
    <row r="924" spans="1:4" x14ac:dyDescent="0.25">
      <c r="A924" s="52">
        <v>548275</v>
      </c>
      <c r="B924" s="52" t="s">
        <v>1066</v>
      </c>
      <c r="C924" s="52" t="s">
        <v>1717</v>
      </c>
      <c r="D924" s="52" t="s">
        <v>1626</v>
      </c>
    </row>
    <row r="925" spans="1:4" x14ac:dyDescent="0.25">
      <c r="A925" s="52">
        <v>548276</v>
      </c>
      <c r="B925" s="52" t="s">
        <v>1067</v>
      </c>
      <c r="C925" s="52" t="s">
        <v>1717</v>
      </c>
      <c r="D925" s="52" t="s">
        <v>1626</v>
      </c>
    </row>
    <row r="926" spans="1:4" x14ac:dyDescent="0.25">
      <c r="A926" s="52">
        <v>548277</v>
      </c>
      <c r="B926" s="52" t="s">
        <v>1068</v>
      </c>
      <c r="C926" s="52" t="s">
        <v>1723</v>
      </c>
      <c r="D926" s="52" t="s">
        <v>1626</v>
      </c>
    </row>
    <row r="927" spans="1:4" x14ac:dyDescent="0.25">
      <c r="A927" s="52">
        <v>548285</v>
      </c>
      <c r="B927" s="52" t="s">
        <v>1069</v>
      </c>
      <c r="C927" s="52" t="s">
        <v>1721</v>
      </c>
      <c r="D927" s="52" t="s">
        <v>1626</v>
      </c>
    </row>
    <row r="928" spans="1:4" x14ac:dyDescent="0.25">
      <c r="A928" s="52">
        <v>548286</v>
      </c>
      <c r="B928" s="52" t="s">
        <v>1070</v>
      </c>
      <c r="C928" s="52" t="s">
        <v>1721</v>
      </c>
      <c r="D928" s="52" t="s">
        <v>1626</v>
      </c>
    </row>
    <row r="929" spans="1:4" x14ac:dyDescent="0.25">
      <c r="A929" s="52">
        <v>548289</v>
      </c>
      <c r="B929" s="52" t="s">
        <v>1071</v>
      </c>
      <c r="C929" s="52" t="s">
        <v>1723</v>
      </c>
      <c r="D929" s="52" t="s">
        <v>1626</v>
      </c>
    </row>
    <row r="930" spans="1:4" x14ac:dyDescent="0.25">
      <c r="A930" s="52">
        <v>548307</v>
      </c>
      <c r="B930" s="52" t="s">
        <v>1072</v>
      </c>
      <c r="C930" s="52" t="s">
        <v>1723</v>
      </c>
      <c r="D930" s="52" t="s">
        <v>1626</v>
      </c>
    </row>
    <row r="931" spans="1:4" x14ac:dyDescent="0.25">
      <c r="A931" s="52">
        <v>548327</v>
      </c>
      <c r="B931" s="52" t="s">
        <v>1073</v>
      </c>
      <c r="C931" s="52" t="s">
        <v>1734</v>
      </c>
      <c r="D931" s="52" t="s">
        <v>1626</v>
      </c>
    </row>
    <row r="932" spans="1:4" x14ac:dyDescent="0.25">
      <c r="A932" s="52">
        <v>548344</v>
      </c>
      <c r="B932" s="52" t="s">
        <v>1074</v>
      </c>
      <c r="C932" s="52" t="s">
        <v>1730</v>
      </c>
      <c r="D932" s="52" t="s">
        <v>1626</v>
      </c>
    </row>
    <row r="933" spans="1:4" x14ac:dyDescent="0.25">
      <c r="A933" s="52">
        <v>548345</v>
      </c>
      <c r="B933" s="52" t="s">
        <v>1075</v>
      </c>
      <c r="C933" s="52" t="s">
        <v>1731</v>
      </c>
      <c r="D933" s="52" t="s">
        <v>1626</v>
      </c>
    </row>
    <row r="934" spans="1:4" x14ac:dyDescent="0.25">
      <c r="A934" s="52">
        <v>548357</v>
      </c>
      <c r="B934" s="52" t="s">
        <v>1076</v>
      </c>
      <c r="C934" s="52" t="s">
        <v>1717</v>
      </c>
      <c r="D934" s="52" t="s">
        <v>1626</v>
      </c>
    </row>
    <row r="935" spans="1:4" x14ac:dyDescent="0.25">
      <c r="A935" s="52">
        <v>548371</v>
      </c>
      <c r="B935" s="52" t="s">
        <v>1077</v>
      </c>
      <c r="C935" s="52" t="s">
        <v>1734</v>
      </c>
      <c r="D935" s="52" t="s">
        <v>1626</v>
      </c>
    </row>
    <row r="936" spans="1:4" x14ac:dyDescent="0.25">
      <c r="A936" s="52">
        <v>548390</v>
      </c>
      <c r="B936" s="52" t="s">
        <v>1078</v>
      </c>
      <c r="C936" s="52" t="s">
        <v>1723</v>
      </c>
      <c r="D936" s="52" t="s">
        <v>1626</v>
      </c>
    </row>
    <row r="937" spans="1:4" x14ac:dyDescent="0.25">
      <c r="A937" s="52">
        <v>548459</v>
      </c>
      <c r="B937" s="52" t="s">
        <v>1079</v>
      </c>
      <c r="C937" s="52" t="s">
        <v>1723</v>
      </c>
      <c r="D937" s="52" t="s">
        <v>1626</v>
      </c>
    </row>
    <row r="938" spans="1:4" x14ac:dyDescent="0.25">
      <c r="A938" s="52">
        <v>548484</v>
      </c>
      <c r="B938" s="52" t="s">
        <v>1080</v>
      </c>
      <c r="C938" s="52" t="s">
        <v>1730</v>
      </c>
      <c r="D938" s="52" t="s">
        <v>1626</v>
      </c>
    </row>
    <row r="939" spans="1:4" x14ac:dyDescent="0.25">
      <c r="A939" s="52">
        <v>548521</v>
      </c>
      <c r="B939" s="52" t="s">
        <v>1606</v>
      </c>
      <c r="C939" s="52" t="s">
        <v>1727</v>
      </c>
      <c r="D939" s="52" t="s">
        <v>1626</v>
      </c>
    </row>
    <row r="940" spans="1:4" x14ac:dyDescent="0.25">
      <c r="A940" s="52">
        <v>548555</v>
      </c>
      <c r="B940" s="52" t="s">
        <v>1613</v>
      </c>
      <c r="C940" s="52" t="s">
        <v>1729</v>
      </c>
      <c r="D940" s="52" t="s">
        <v>1626</v>
      </c>
    </row>
    <row r="941" spans="1:4" x14ac:dyDescent="0.25">
      <c r="A941" s="52">
        <v>548738</v>
      </c>
      <c r="B941" s="52" t="s">
        <v>1081</v>
      </c>
      <c r="C941" s="52" t="s">
        <v>1717</v>
      </c>
      <c r="D941" s="52" t="s">
        <v>1626</v>
      </c>
    </row>
    <row r="942" spans="1:4" x14ac:dyDescent="0.25">
      <c r="A942" s="52">
        <v>548757</v>
      </c>
      <c r="B942" s="52" t="s">
        <v>1082</v>
      </c>
      <c r="C942" s="52" t="s">
        <v>1721</v>
      </c>
      <c r="D942" s="52" t="s">
        <v>1626</v>
      </c>
    </row>
    <row r="943" spans="1:4" x14ac:dyDescent="0.25">
      <c r="A943" s="52">
        <v>548772</v>
      </c>
      <c r="B943" s="52" t="s">
        <v>1083</v>
      </c>
      <c r="C943" s="52" t="s">
        <v>1720</v>
      </c>
      <c r="D943" s="52" t="s">
        <v>1626</v>
      </c>
    </row>
    <row r="944" spans="1:4" x14ac:dyDescent="0.25">
      <c r="A944" s="52">
        <v>548779</v>
      </c>
      <c r="B944" s="52" t="s">
        <v>1084</v>
      </c>
      <c r="C944" s="52" t="s">
        <v>1733</v>
      </c>
      <c r="D944" s="52" t="s">
        <v>1626</v>
      </c>
    </row>
    <row r="945" spans="1:4" x14ac:dyDescent="0.25">
      <c r="A945" s="52">
        <v>548823</v>
      </c>
      <c r="B945" s="52" t="s">
        <v>203</v>
      </c>
      <c r="C945" s="52" t="s">
        <v>1734</v>
      </c>
      <c r="D945" s="52" t="s">
        <v>1626</v>
      </c>
    </row>
    <row r="946" spans="1:4" x14ac:dyDescent="0.25">
      <c r="A946" s="52">
        <v>548897</v>
      </c>
      <c r="B946" s="52" t="s">
        <v>1085</v>
      </c>
      <c r="C946" s="52" t="s">
        <v>1726</v>
      </c>
      <c r="D946" s="52" t="s">
        <v>1626</v>
      </c>
    </row>
    <row r="947" spans="1:4" x14ac:dyDescent="0.25">
      <c r="A947" s="52">
        <v>548907</v>
      </c>
      <c r="B947" s="52" t="s">
        <v>1086</v>
      </c>
      <c r="C947" s="52" t="s">
        <v>1727</v>
      </c>
      <c r="D947" s="52" t="s">
        <v>1626</v>
      </c>
    </row>
    <row r="948" spans="1:4" x14ac:dyDescent="0.25">
      <c r="A948" s="52">
        <v>548924</v>
      </c>
      <c r="B948" s="52" t="s">
        <v>1087</v>
      </c>
      <c r="C948" s="52" t="s">
        <v>1731</v>
      </c>
      <c r="D948" s="52" t="s">
        <v>1626</v>
      </c>
    </row>
    <row r="949" spans="1:4" x14ac:dyDescent="0.25">
      <c r="A949" s="52">
        <v>548940</v>
      </c>
      <c r="B949" s="52" t="s">
        <v>1503</v>
      </c>
      <c r="C949" s="52" t="s">
        <v>1726</v>
      </c>
      <c r="D949" s="52" t="s">
        <v>1626</v>
      </c>
    </row>
    <row r="950" spans="1:4" x14ac:dyDescent="0.25">
      <c r="A950" s="52">
        <v>548944</v>
      </c>
      <c r="B950" s="52" t="s">
        <v>1088</v>
      </c>
      <c r="C950" s="52" t="s">
        <v>1726</v>
      </c>
      <c r="D950" s="52" t="s">
        <v>1626</v>
      </c>
    </row>
    <row r="951" spans="1:4" x14ac:dyDescent="0.25">
      <c r="A951" s="52">
        <v>548981</v>
      </c>
      <c r="B951" s="52" t="s">
        <v>1089</v>
      </c>
      <c r="C951" s="52" t="s">
        <v>1723</v>
      </c>
      <c r="D951" s="52" t="s">
        <v>1626</v>
      </c>
    </row>
    <row r="952" spans="1:4" x14ac:dyDescent="0.25">
      <c r="A952" s="52">
        <v>549032</v>
      </c>
      <c r="B952" s="52" t="s">
        <v>1090</v>
      </c>
      <c r="C952" s="52" t="s">
        <v>1730</v>
      </c>
      <c r="D952" s="52" t="s">
        <v>1626</v>
      </c>
    </row>
    <row r="953" spans="1:4" x14ac:dyDescent="0.25">
      <c r="A953" s="52">
        <v>549284</v>
      </c>
      <c r="B953" s="52" t="s">
        <v>1091</v>
      </c>
      <c r="C953" s="52" t="s">
        <v>1721</v>
      </c>
      <c r="D953" s="52" t="s">
        <v>1626</v>
      </c>
    </row>
    <row r="954" spans="1:4" x14ac:dyDescent="0.25">
      <c r="A954" s="52">
        <v>549380</v>
      </c>
      <c r="B954" s="52" t="s">
        <v>1092</v>
      </c>
      <c r="C954" s="52" t="s">
        <v>1727</v>
      </c>
      <c r="D954" s="52" t="s">
        <v>1626</v>
      </c>
    </row>
    <row r="955" spans="1:4" x14ac:dyDescent="0.25">
      <c r="A955" s="52">
        <v>549406</v>
      </c>
      <c r="B955" s="52" t="s">
        <v>1093</v>
      </c>
      <c r="C955" s="52" t="s">
        <v>1730</v>
      </c>
      <c r="D955" s="52" t="s">
        <v>1626</v>
      </c>
    </row>
    <row r="956" spans="1:4" x14ac:dyDescent="0.25">
      <c r="A956" s="52">
        <v>549489</v>
      </c>
      <c r="B956" s="52" t="s">
        <v>1094</v>
      </c>
      <c r="C956" s="52" t="s">
        <v>1723</v>
      </c>
      <c r="D956" s="52" t="s">
        <v>1626</v>
      </c>
    </row>
    <row r="957" spans="1:4" x14ac:dyDescent="0.25">
      <c r="A957" s="52">
        <v>549490</v>
      </c>
      <c r="B957" s="52" t="s">
        <v>1095</v>
      </c>
      <c r="C957" s="52" t="s">
        <v>1723</v>
      </c>
      <c r="D957" s="52" t="s">
        <v>1626</v>
      </c>
    </row>
    <row r="958" spans="1:4" x14ac:dyDescent="0.25">
      <c r="A958" s="52">
        <v>549491</v>
      </c>
      <c r="B958" s="52" t="s">
        <v>1096</v>
      </c>
      <c r="C958" s="52" t="s">
        <v>1723</v>
      </c>
      <c r="D958" s="52" t="s">
        <v>1626</v>
      </c>
    </row>
    <row r="959" spans="1:4" x14ac:dyDescent="0.25">
      <c r="A959" s="52">
        <v>549492</v>
      </c>
      <c r="B959" s="52" t="s">
        <v>1097</v>
      </c>
      <c r="C959" s="52" t="s">
        <v>1717</v>
      </c>
      <c r="D959" s="52" t="s">
        <v>1626</v>
      </c>
    </row>
    <row r="960" spans="1:4" x14ac:dyDescent="0.25">
      <c r="A960" s="52">
        <v>549494</v>
      </c>
      <c r="B960" s="52" t="s">
        <v>1098</v>
      </c>
      <c r="C960" s="52" t="s">
        <v>1723</v>
      </c>
      <c r="D960" s="52" t="s">
        <v>1626</v>
      </c>
    </row>
    <row r="961" spans="1:4" x14ac:dyDescent="0.25">
      <c r="A961" s="52">
        <v>549608</v>
      </c>
      <c r="B961" s="52" t="s">
        <v>1099</v>
      </c>
      <c r="C961" s="52" t="s">
        <v>1717</v>
      </c>
      <c r="D961" s="52" t="s">
        <v>1626</v>
      </c>
    </row>
    <row r="962" spans="1:4" x14ac:dyDescent="0.25">
      <c r="A962" s="52">
        <v>549611</v>
      </c>
      <c r="B962" s="52" t="s">
        <v>1100</v>
      </c>
      <c r="C962" s="52" t="s">
        <v>1726</v>
      </c>
      <c r="D962" s="52" t="s">
        <v>1626</v>
      </c>
    </row>
    <row r="963" spans="1:4" x14ac:dyDescent="0.25">
      <c r="A963" s="52">
        <v>549619</v>
      </c>
      <c r="B963" s="52" t="s">
        <v>1101</v>
      </c>
      <c r="C963" s="52" t="s">
        <v>1734</v>
      </c>
      <c r="D963" s="52" t="s">
        <v>1626</v>
      </c>
    </row>
    <row r="964" spans="1:4" x14ac:dyDescent="0.25">
      <c r="A964" s="52">
        <v>549639</v>
      </c>
      <c r="B964" s="52" t="s">
        <v>1102</v>
      </c>
      <c r="C964" s="52" t="s">
        <v>1726</v>
      </c>
      <c r="D964" s="52" t="s">
        <v>1626</v>
      </c>
    </row>
    <row r="965" spans="1:4" x14ac:dyDescent="0.25">
      <c r="A965" s="52">
        <v>549643</v>
      </c>
      <c r="B965" s="52" t="s">
        <v>122</v>
      </c>
      <c r="C965" s="52" t="s">
        <v>1729</v>
      </c>
      <c r="D965" s="52" t="s">
        <v>1626</v>
      </c>
    </row>
    <row r="966" spans="1:4" x14ac:dyDescent="0.25">
      <c r="A966" s="52">
        <v>549706</v>
      </c>
      <c r="B966" s="52" t="s">
        <v>1103</v>
      </c>
      <c r="C966" s="52" t="s">
        <v>1719</v>
      </c>
      <c r="D966" s="52" t="s">
        <v>1626</v>
      </c>
    </row>
    <row r="967" spans="1:4" x14ac:dyDescent="0.25">
      <c r="A967" s="52">
        <v>549868</v>
      </c>
      <c r="B967" s="52" t="s">
        <v>1104</v>
      </c>
      <c r="C967" s="52" t="s">
        <v>1720</v>
      </c>
      <c r="D967" s="52" t="s">
        <v>1626</v>
      </c>
    </row>
    <row r="968" spans="1:4" x14ac:dyDescent="0.25">
      <c r="A968" s="52">
        <v>549980</v>
      </c>
      <c r="B968" s="52" t="s">
        <v>1105</v>
      </c>
      <c r="C968" s="52" t="s">
        <v>1734</v>
      </c>
      <c r="D968" s="52" t="s">
        <v>1626</v>
      </c>
    </row>
    <row r="969" spans="1:4" x14ac:dyDescent="0.25">
      <c r="A969" s="52">
        <v>550009</v>
      </c>
      <c r="B969" s="52" t="s">
        <v>1106</v>
      </c>
      <c r="C969" s="52" t="s">
        <v>1717</v>
      </c>
      <c r="D969" s="52" t="s">
        <v>1626</v>
      </c>
    </row>
    <row r="970" spans="1:4" x14ac:dyDescent="0.25">
      <c r="A970" s="52">
        <v>550045</v>
      </c>
      <c r="B970" s="52" t="s">
        <v>1107</v>
      </c>
      <c r="C970" s="52" t="s">
        <v>1730</v>
      </c>
      <c r="D970" s="52" t="s">
        <v>1626</v>
      </c>
    </row>
    <row r="971" spans="1:4" x14ac:dyDescent="0.25">
      <c r="A971" s="52">
        <v>550080</v>
      </c>
      <c r="B971" s="52" t="s">
        <v>1108</v>
      </c>
      <c r="C971" s="52" t="s">
        <v>1723</v>
      </c>
      <c r="D971" s="52" t="s">
        <v>1626</v>
      </c>
    </row>
    <row r="972" spans="1:4" x14ac:dyDescent="0.25">
      <c r="A972" s="52">
        <v>550083</v>
      </c>
      <c r="B972" s="52" t="s">
        <v>1109</v>
      </c>
      <c r="C972" s="52" t="s">
        <v>1723</v>
      </c>
      <c r="D972" s="52" t="s">
        <v>1626</v>
      </c>
    </row>
    <row r="973" spans="1:4" x14ac:dyDescent="0.25">
      <c r="A973" s="52">
        <v>550105</v>
      </c>
      <c r="B973" s="52" t="s">
        <v>1110</v>
      </c>
      <c r="C973" s="52" t="s">
        <v>1720</v>
      </c>
      <c r="D973" s="52" t="s">
        <v>1626</v>
      </c>
    </row>
    <row r="974" spans="1:4" x14ac:dyDescent="0.25">
      <c r="A974" s="52">
        <v>550106</v>
      </c>
      <c r="B974" s="52" t="s">
        <v>1111</v>
      </c>
      <c r="C974" s="52" t="s">
        <v>1723</v>
      </c>
      <c r="D974" s="52" t="s">
        <v>1626</v>
      </c>
    </row>
    <row r="975" spans="1:4" x14ac:dyDescent="0.25">
      <c r="A975" s="52">
        <v>550168</v>
      </c>
      <c r="B975" s="52" t="s">
        <v>1112</v>
      </c>
      <c r="C975" s="52" t="s">
        <v>1717</v>
      </c>
      <c r="D975" s="52" t="s">
        <v>1626</v>
      </c>
    </row>
    <row r="976" spans="1:4" x14ac:dyDescent="0.25">
      <c r="A976" s="52">
        <v>550170</v>
      </c>
      <c r="B976" s="52" t="s">
        <v>1113</v>
      </c>
      <c r="C976" s="52" t="s">
        <v>1717</v>
      </c>
      <c r="D976" s="52" t="s">
        <v>1626</v>
      </c>
    </row>
    <row r="977" spans="1:4" x14ac:dyDescent="0.25">
      <c r="A977" s="52">
        <v>550209</v>
      </c>
      <c r="B977" s="52" t="s">
        <v>1114</v>
      </c>
      <c r="C977" s="52" t="s">
        <v>1730</v>
      </c>
      <c r="D977" s="52" t="s">
        <v>1626</v>
      </c>
    </row>
    <row r="978" spans="1:4" x14ac:dyDescent="0.25">
      <c r="A978" s="52">
        <v>550210</v>
      </c>
      <c r="B978" s="52" t="s">
        <v>1115</v>
      </c>
      <c r="C978" s="52" t="s">
        <v>1734</v>
      </c>
      <c r="D978" s="52" t="s">
        <v>1626</v>
      </c>
    </row>
    <row r="979" spans="1:4" x14ac:dyDescent="0.25">
      <c r="A979" s="52">
        <v>550333</v>
      </c>
      <c r="B979" s="52" t="s">
        <v>1116</v>
      </c>
      <c r="C979" s="52" t="s">
        <v>1723</v>
      </c>
      <c r="D979" s="52" t="s">
        <v>1626</v>
      </c>
    </row>
    <row r="980" spans="1:4" x14ac:dyDescent="0.25">
      <c r="A980" s="52">
        <v>550366</v>
      </c>
      <c r="B980" s="52" t="s">
        <v>1117</v>
      </c>
      <c r="C980" s="52" t="s">
        <v>1729</v>
      </c>
      <c r="D980" s="52" t="s">
        <v>1626</v>
      </c>
    </row>
    <row r="981" spans="1:4" x14ac:dyDescent="0.25">
      <c r="A981" s="52">
        <v>550403</v>
      </c>
      <c r="B981" s="52" t="s">
        <v>1118</v>
      </c>
      <c r="C981" s="52" t="s">
        <v>1720</v>
      </c>
      <c r="D981" s="52" t="s">
        <v>1626</v>
      </c>
    </row>
    <row r="982" spans="1:4" x14ac:dyDescent="0.25">
      <c r="A982" s="52">
        <v>550411</v>
      </c>
      <c r="B982" s="52" t="s">
        <v>1119</v>
      </c>
      <c r="C982" s="52" t="s">
        <v>1733</v>
      </c>
      <c r="D982" s="52" t="s">
        <v>1718</v>
      </c>
    </row>
    <row r="983" spans="1:4" x14ac:dyDescent="0.25">
      <c r="A983" s="52">
        <v>550423</v>
      </c>
      <c r="B983" s="52" t="s">
        <v>1120</v>
      </c>
      <c r="C983" s="52" t="s">
        <v>1719</v>
      </c>
      <c r="D983" s="52" t="s">
        <v>1718</v>
      </c>
    </row>
    <row r="984" spans="1:4" x14ac:dyDescent="0.25">
      <c r="A984" s="52">
        <v>550424</v>
      </c>
      <c r="B984" s="52" t="s">
        <v>1504</v>
      </c>
      <c r="C984" s="52" t="s">
        <v>1720</v>
      </c>
      <c r="D984" s="52" t="s">
        <v>1718</v>
      </c>
    </row>
    <row r="985" spans="1:4" x14ac:dyDescent="0.25">
      <c r="A985" s="52">
        <v>550504</v>
      </c>
      <c r="B985" s="52" t="s">
        <v>1121</v>
      </c>
      <c r="C985" s="52" t="s">
        <v>1719</v>
      </c>
      <c r="D985" s="52" t="s">
        <v>1627</v>
      </c>
    </row>
    <row r="986" spans="1:4" x14ac:dyDescent="0.25">
      <c r="A986" s="52">
        <v>550523</v>
      </c>
      <c r="B986" s="52" t="s">
        <v>1122</v>
      </c>
      <c r="C986" s="52" t="s">
        <v>1717</v>
      </c>
      <c r="D986" s="52" t="s">
        <v>1626</v>
      </c>
    </row>
    <row r="987" spans="1:4" x14ac:dyDescent="0.25">
      <c r="A987" s="52">
        <v>550537</v>
      </c>
      <c r="B987" s="52" t="s">
        <v>1123</v>
      </c>
      <c r="C987" s="52" t="s">
        <v>1721</v>
      </c>
      <c r="D987" s="52" t="s">
        <v>1626</v>
      </c>
    </row>
    <row r="988" spans="1:4" x14ac:dyDescent="0.25">
      <c r="A988" s="52">
        <v>550574</v>
      </c>
      <c r="B988" s="52" t="s">
        <v>1124</v>
      </c>
      <c r="C988" s="52" t="s">
        <v>1727</v>
      </c>
      <c r="D988" s="52" t="s">
        <v>1626</v>
      </c>
    </row>
    <row r="989" spans="1:4" x14ac:dyDescent="0.25">
      <c r="A989" s="52">
        <v>550637</v>
      </c>
      <c r="B989" s="52" t="s">
        <v>1125</v>
      </c>
      <c r="C989" s="52" t="s">
        <v>1726</v>
      </c>
      <c r="D989" s="52" t="s">
        <v>1626</v>
      </c>
    </row>
    <row r="990" spans="1:4" x14ac:dyDescent="0.25">
      <c r="A990" s="52">
        <v>550662</v>
      </c>
      <c r="B990" s="52" t="s">
        <v>146</v>
      </c>
      <c r="C990" s="52" t="s">
        <v>1723</v>
      </c>
      <c r="D990" s="52" t="s">
        <v>1626</v>
      </c>
    </row>
    <row r="991" spans="1:4" x14ac:dyDescent="0.25">
      <c r="A991" s="52">
        <v>550666</v>
      </c>
      <c r="B991" s="52" t="s">
        <v>1126</v>
      </c>
      <c r="C991" s="52" t="s">
        <v>1731</v>
      </c>
      <c r="D991" s="52" t="s">
        <v>1626</v>
      </c>
    </row>
    <row r="992" spans="1:4" x14ac:dyDescent="0.25">
      <c r="A992" s="52">
        <v>550682</v>
      </c>
      <c r="B992" s="52" t="s">
        <v>204</v>
      </c>
      <c r="C992" s="52" t="s">
        <v>1734</v>
      </c>
      <c r="D992" s="52" t="s">
        <v>1626</v>
      </c>
    </row>
    <row r="993" spans="1:4" x14ac:dyDescent="0.25">
      <c r="A993" s="52">
        <v>550698</v>
      </c>
      <c r="B993" s="52" t="s">
        <v>175</v>
      </c>
      <c r="C993" s="52" t="s">
        <v>1721</v>
      </c>
      <c r="D993" s="52" t="s">
        <v>1626</v>
      </c>
    </row>
    <row r="994" spans="1:4" x14ac:dyDescent="0.25">
      <c r="A994" s="52">
        <v>550739</v>
      </c>
      <c r="B994" s="52" t="s">
        <v>1505</v>
      </c>
      <c r="C994" s="52" t="s">
        <v>1726</v>
      </c>
      <c r="D994" s="52" t="s">
        <v>1626</v>
      </c>
    </row>
    <row r="995" spans="1:4" x14ac:dyDescent="0.25">
      <c r="A995" s="52">
        <v>550743</v>
      </c>
      <c r="B995" s="52" t="s">
        <v>1127</v>
      </c>
      <c r="C995" s="52" t="s">
        <v>1731</v>
      </c>
      <c r="D995" s="52" t="s">
        <v>1626</v>
      </c>
    </row>
    <row r="996" spans="1:4" x14ac:dyDescent="0.25">
      <c r="A996" s="52">
        <v>550784</v>
      </c>
      <c r="B996" s="52" t="s">
        <v>1128</v>
      </c>
      <c r="C996" s="52" t="s">
        <v>1723</v>
      </c>
      <c r="D996" s="52" t="s">
        <v>1626</v>
      </c>
    </row>
    <row r="997" spans="1:4" x14ac:dyDescent="0.25">
      <c r="A997" s="52">
        <v>550805</v>
      </c>
      <c r="B997" s="52" t="s">
        <v>1129</v>
      </c>
      <c r="C997" s="52" t="s">
        <v>1727</v>
      </c>
      <c r="D997" s="52" t="s">
        <v>1626</v>
      </c>
    </row>
    <row r="998" spans="1:4" x14ac:dyDescent="0.25">
      <c r="A998" s="52">
        <v>550807</v>
      </c>
      <c r="B998" s="52" t="s">
        <v>1130</v>
      </c>
      <c r="C998" s="52" t="s">
        <v>1727</v>
      </c>
      <c r="D998" s="52" t="s">
        <v>1626</v>
      </c>
    </row>
    <row r="999" spans="1:4" x14ac:dyDescent="0.25">
      <c r="A999" s="52">
        <v>550816</v>
      </c>
      <c r="B999" s="52" t="s">
        <v>1131</v>
      </c>
      <c r="C999" s="52" t="s">
        <v>1717</v>
      </c>
      <c r="D999" s="52" t="s">
        <v>1626</v>
      </c>
    </row>
    <row r="1000" spans="1:4" x14ac:dyDescent="0.25">
      <c r="A1000" s="52">
        <v>550818</v>
      </c>
      <c r="B1000" s="52" t="s">
        <v>1132</v>
      </c>
      <c r="C1000" s="52" t="s">
        <v>1717</v>
      </c>
      <c r="D1000" s="52" t="s">
        <v>1626</v>
      </c>
    </row>
    <row r="1001" spans="1:4" x14ac:dyDescent="0.25">
      <c r="A1001" s="52">
        <v>550819</v>
      </c>
      <c r="B1001" s="52" t="s">
        <v>1133</v>
      </c>
      <c r="C1001" s="52" t="s">
        <v>1717</v>
      </c>
      <c r="D1001" s="52" t="s">
        <v>1626</v>
      </c>
    </row>
    <row r="1002" spans="1:4" x14ac:dyDescent="0.25">
      <c r="A1002" s="52">
        <v>550826</v>
      </c>
      <c r="B1002" s="52" t="s">
        <v>1134</v>
      </c>
      <c r="C1002" s="52" t="s">
        <v>1726</v>
      </c>
      <c r="D1002" s="52" t="s">
        <v>1626</v>
      </c>
    </row>
    <row r="1003" spans="1:4" x14ac:dyDescent="0.25">
      <c r="A1003" s="52">
        <v>550847</v>
      </c>
      <c r="B1003" s="52" t="s">
        <v>1135</v>
      </c>
      <c r="C1003" s="52" t="s">
        <v>1726</v>
      </c>
      <c r="D1003" s="52" t="s">
        <v>1626</v>
      </c>
    </row>
    <row r="1004" spans="1:4" x14ac:dyDescent="0.25">
      <c r="A1004" s="52">
        <v>550850</v>
      </c>
      <c r="B1004" s="52" t="s">
        <v>194</v>
      </c>
      <c r="C1004" s="52" t="s">
        <v>1733</v>
      </c>
      <c r="D1004" s="52" t="s">
        <v>1626</v>
      </c>
    </row>
    <row r="1005" spans="1:4" x14ac:dyDescent="0.25">
      <c r="A1005" s="52">
        <v>550868</v>
      </c>
      <c r="B1005" s="52" t="s">
        <v>1136</v>
      </c>
      <c r="C1005" s="52" t="s">
        <v>1733</v>
      </c>
      <c r="D1005" s="52" t="s">
        <v>1626</v>
      </c>
    </row>
    <row r="1006" spans="1:4" x14ac:dyDescent="0.25">
      <c r="A1006" s="52">
        <v>550894</v>
      </c>
      <c r="B1006" s="52" t="s">
        <v>1137</v>
      </c>
      <c r="C1006" s="52" t="s">
        <v>1730</v>
      </c>
      <c r="D1006" s="52" t="s">
        <v>1626</v>
      </c>
    </row>
    <row r="1007" spans="1:4" x14ac:dyDescent="0.25">
      <c r="A1007" s="52">
        <v>550899</v>
      </c>
      <c r="B1007" s="52" t="s">
        <v>1138</v>
      </c>
      <c r="C1007" s="52" t="s">
        <v>1717</v>
      </c>
      <c r="D1007" s="52" t="s">
        <v>1626</v>
      </c>
    </row>
    <row r="1008" spans="1:4" x14ac:dyDescent="0.25">
      <c r="A1008" s="52">
        <v>550934</v>
      </c>
      <c r="B1008" s="52" t="s">
        <v>1139</v>
      </c>
      <c r="C1008" s="52" t="s">
        <v>1731</v>
      </c>
      <c r="D1008" s="52" t="s">
        <v>1626</v>
      </c>
    </row>
    <row r="1009" spans="1:4" x14ac:dyDescent="0.25">
      <c r="A1009" s="52">
        <v>550935</v>
      </c>
      <c r="B1009" s="52" t="s">
        <v>1140</v>
      </c>
      <c r="C1009" s="52" t="s">
        <v>1727</v>
      </c>
      <c r="D1009" s="52" t="s">
        <v>1626</v>
      </c>
    </row>
    <row r="1010" spans="1:4" x14ac:dyDescent="0.25">
      <c r="A1010" s="52">
        <v>550999</v>
      </c>
      <c r="B1010" s="52" t="s">
        <v>1141</v>
      </c>
      <c r="C1010" s="52" t="s">
        <v>1723</v>
      </c>
      <c r="D1010" s="52" t="s">
        <v>1626</v>
      </c>
    </row>
    <row r="1011" spans="1:4" x14ac:dyDescent="0.25">
      <c r="A1011" s="52">
        <v>551006</v>
      </c>
      <c r="B1011" s="52" t="s">
        <v>1142</v>
      </c>
      <c r="C1011" s="52" t="s">
        <v>1723</v>
      </c>
      <c r="D1011" s="52" t="s">
        <v>1626</v>
      </c>
    </row>
    <row r="1012" spans="1:4" x14ac:dyDescent="0.25">
      <c r="A1012" s="52">
        <v>551060</v>
      </c>
      <c r="B1012" s="52" t="s">
        <v>1143</v>
      </c>
      <c r="C1012" s="52" t="s">
        <v>1733</v>
      </c>
      <c r="D1012" s="52" t="s">
        <v>1718</v>
      </c>
    </row>
    <row r="1013" spans="1:4" x14ac:dyDescent="0.25">
      <c r="A1013" s="52">
        <v>551098</v>
      </c>
      <c r="B1013" s="52" t="s">
        <v>1144</v>
      </c>
      <c r="C1013" s="52" t="s">
        <v>1723</v>
      </c>
      <c r="D1013" s="52" t="s">
        <v>1626</v>
      </c>
    </row>
    <row r="1014" spans="1:4" x14ac:dyDescent="0.25">
      <c r="A1014" s="52">
        <v>551139</v>
      </c>
      <c r="B1014" s="52" t="s">
        <v>1145</v>
      </c>
      <c r="C1014" s="52" t="s">
        <v>1717</v>
      </c>
      <c r="D1014" s="52" t="s">
        <v>1626</v>
      </c>
    </row>
    <row r="1015" spans="1:4" x14ac:dyDescent="0.25">
      <c r="A1015" s="52">
        <v>551216</v>
      </c>
      <c r="B1015" s="52" t="s">
        <v>1146</v>
      </c>
      <c r="C1015" s="52" t="s">
        <v>1734</v>
      </c>
      <c r="D1015" s="52" t="s">
        <v>1626</v>
      </c>
    </row>
    <row r="1016" spans="1:4" x14ac:dyDescent="0.25">
      <c r="A1016" s="52">
        <v>551236</v>
      </c>
      <c r="B1016" s="52" t="s">
        <v>1147</v>
      </c>
      <c r="C1016" s="52" t="s">
        <v>1717</v>
      </c>
      <c r="D1016" s="52" t="s">
        <v>1626</v>
      </c>
    </row>
    <row r="1017" spans="1:4" x14ac:dyDescent="0.25">
      <c r="A1017" s="52">
        <v>551238</v>
      </c>
      <c r="B1017" s="52" t="s">
        <v>1148</v>
      </c>
      <c r="C1017" s="52" t="s">
        <v>1731</v>
      </c>
      <c r="D1017" s="52" t="s">
        <v>1626</v>
      </c>
    </row>
    <row r="1018" spans="1:4" x14ac:dyDescent="0.25">
      <c r="A1018" s="52">
        <v>551395</v>
      </c>
      <c r="B1018" s="52" t="s">
        <v>1149</v>
      </c>
      <c r="C1018" s="52" t="s">
        <v>1734</v>
      </c>
      <c r="D1018" s="52" t="s">
        <v>1718</v>
      </c>
    </row>
    <row r="1019" spans="1:4" x14ac:dyDescent="0.25">
      <c r="A1019" s="52">
        <v>551459</v>
      </c>
      <c r="B1019" s="52" t="s">
        <v>1150</v>
      </c>
      <c r="C1019" s="52" t="s">
        <v>1721</v>
      </c>
      <c r="D1019" s="52" t="s">
        <v>1626</v>
      </c>
    </row>
    <row r="1020" spans="1:4" x14ac:dyDescent="0.25">
      <c r="A1020" s="52">
        <v>551473</v>
      </c>
      <c r="B1020" s="52" t="s">
        <v>1151</v>
      </c>
      <c r="C1020" s="52" t="s">
        <v>1723</v>
      </c>
      <c r="D1020" s="52" t="s">
        <v>1626</v>
      </c>
    </row>
    <row r="1021" spans="1:4" x14ac:dyDescent="0.25">
      <c r="A1021" s="52">
        <v>551528</v>
      </c>
      <c r="B1021" s="52" t="s">
        <v>1152</v>
      </c>
      <c r="C1021" s="52" t="s">
        <v>1717</v>
      </c>
      <c r="D1021" s="52" t="s">
        <v>1626</v>
      </c>
    </row>
    <row r="1022" spans="1:4" x14ac:dyDescent="0.25">
      <c r="A1022" s="52">
        <v>551597</v>
      </c>
      <c r="B1022" s="52" t="s">
        <v>1153</v>
      </c>
      <c r="C1022" s="52" t="s">
        <v>1731</v>
      </c>
      <c r="D1022" s="52" t="s">
        <v>1626</v>
      </c>
    </row>
    <row r="1023" spans="1:4" x14ac:dyDescent="0.25">
      <c r="A1023" s="52">
        <v>551602</v>
      </c>
      <c r="B1023" s="52" t="s">
        <v>1154</v>
      </c>
      <c r="C1023" s="52" t="s">
        <v>1726</v>
      </c>
      <c r="D1023" s="52" t="s">
        <v>1718</v>
      </c>
    </row>
    <row r="1024" spans="1:4" x14ac:dyDescent="0.25">
      <c r="A1024" s="52">
        <v>551659</v>
      </c>
      <c r="B1024" s="52" t="s">
        <v>1155</v>
      </c>
      <c r="C1024" s="52" t="s">
        <v>1717</v>
      </c>
      <c r="D1024" s="52" t="s">
        <v>1626</v>
      </c>
    </row>
    <row r="1025" spans="1:4" x14ac:dyDescent="0.25">
      <c r="A1025" s="52">
        <v>551759</v>
      </c>
      <c r="B1025" s="52" t="s">
        <v>1156</v>
      </c>
      <c r="C1025" s="52" t="s">
        <v>1733</v>
      </c>
      <c r="D1025" s="52" t="s">
        <v>1626</v>
      </c>
    </row>
    <row r="1026" spans="1:4" x14ac:dyDescent="0.25">
      <c r="A1026" s="52">
        <v>551776</v>
      </c>
      <c r="B1026" s="52" t="s">
        <v>1157</v>
      </c>
      <c r="C1026" s="52" t="s">
        <v>1717</v>
      </c>
      <c r="D1026" s="52" t="s">
        <v>1626</v>
      </c>
    </row>
    <row r="1027" spans="1:4" x14ac:dyDescent="0.25">
      <c r="A1027" s="52">
        <v>551788</v>
      </c>
      <c r="B1027" s="52" t="s">
        <v>1158</v>
      </c>
      <c r="C1027" s="52" t="s">
        <v>1717</v>
      </c>
      <c r="D1027" s="52" t="s">
        <v>1626</v>
      </c>
    </row>
    <row r="1028" spans="1:4" x14ac:dyDescent="0.25">
      <c r="A1028" s="52">
        <v>551864</v>
      </c>
      <c r="B1028" s="52" t="s">
        <v>1159</v>
      </c>
      <c r="C1028" s="52" t="s">
        <v>1726</v>
      </c>
      <c r="D1028" s="52" t="s">
        <v>1626</v>
      </c>
    </row>
    <row r="1029" spans="1:4" x14ac:dyDescent="0.25">
      <c r="A1029" s="52">
        <v>551878</v>
      </c>
      <c r="B1029" s="52" t="s">
        <v>1160</v>
      </c>
      <c r="C1029" s="52" t="s">
        <v>1733</v>
      </c>
      <c r="D1029" s="52" t="s">
        <v>1626</v>
      </c>
    </row>
    <row r="1030" spans="1:4" x14ac:dyDescent="0.25">
      <c r="A1030" s="52">
        <v>551941</v>
      </c>
      <c r="B1030" s="52" t="s">
        <v>1161</v>
      </c>
      <c r="C1030" s="52" t="s">
        <v>1723</v>
      </c>
      <c r="D1030" s="52" t="s">
        <v>1626</v>
      </c>
    </row>
    <row r="1031" spans="1:4" x14ac:dyDescent="0.25">
      <c r="A1031" s="52">
        <v>552012</v>
      </c>
      <c r="B1031" s="52" t="s">
        <v>1162</v>
      </c>
      <c r="C1031" s="52" t="s">
        <v>1723</v>
      </c>
      <c r="D1031" s="52" t="s">
        <v>1626</v>
      </c>
    </row>
    <row r="1032" spans="1:4" x14ac:dyDescent="0.25">
      <c r="A1032" s="52">
        <v>552034</v>
      </c>
      <c r="B1032" s="52" t="s">
        <v>1163</v>
      </c>
      <c r="C1032" s="52" t="s">
        <v>1723</v>
      </c>
      <c r="D1032" s="52" t="s">
        <v>1626</v>
      </c>
    </row>
    <row r="1033" spans="1:4" x14ac:dyDescent="0.25">
      <c r="A1033" s="52">
        <v>552060</v>
      </c>
      <c r="B1033" s="52" t="s">
        <v>1164</v>
      </c>
      <c r="C1033" s="52" t="s">
        <v>1723</v>
      </c>
      <c r="D1033" s="52" t="s">
        <v>1626</v>
      </c>
    </row>
    <row r="1034" spans="1:4" x14ac:dyDescent="0.25">
      <c r="A1034" s="52">
        <v>552084</v>
      </c>
      <c r="B1034" s="52" t="s">
        <v>126</v>
      </c>
      <c r="C1034" s="52" t="s">
        <v>1730</v>
      </c>
      <c r="D1034" s="52" t="s">
        <v>1626</v>
      </c>
    </row>
    <row r="1035" spans="1:4" x14ac:dyDescent="0.25">
      <c r="A1035" s="52">
        <v>552085</v>
      </c>
      <c r="B1035" s="52" t="s">
        <v>1165</v>
      </c>
      <c r="C1035" s="52" t="s">
        <v>1717</v>
      </c>
      <c r="D1035" s="52" t="s">
        <v>1626</v>
      </c>
    </row>
    <row r="1036" spans="1:4" x14ac:dyDescent="0.25">
      <c r="A1036" s="52">
        <v>552099</v>
      </c>
      <c r="B1036" s="52" t="s">
        <v>1166</v>
      </c>
      <c r="C1036" s="52" t="s">
        <v>1721</v>
      </c>
      <c r="D1036" s="52" t="s">
        <v>1626</v>
      </c>
    </row>
    <row r="1037" spans="1:4" x14ac:dyDescent="0.25">
      <c r="A1037" s="52">
        <v>552100</v>
      </c>
      <c r="B1037" s="52" t="s">
        <v>1167</v>
      </c>
      <c r="C1037" s="52" t="s">
        <v>1727</v>
      </c>
      <c r="D1037" s="52" t="s">
        <v>1626</v>
      </c>
    </row>
    <row r="1038" spans="1:4" x14ac:dyDescent="0.25">
      <c r="A1038" s="52">
        <v>552109</v>
      </c>
      <c r="B1038" s="52" t="s">
        <v>1168</v>
      </c>
      <c r="C1038" s="52" t="s">
        <v>1726</v>
      </c>
      <c r="D1038" s="52" t="s">
        <v>1626</v>
      </c>
    </row>
    <row r="1039" spans="1:4" x14ac:dyDescent="0.25">
      <c r="A1039" s="52">
        <v>552158</v>
      </c>
      <c r="B1039" s="52" t="s">
        <v>1169</v>
      </c>
      <c r="C1039" s="52" t="s">
        <v>1717</v>
      </c>
      <c r="D1039" s="52" t="s">
        <v>1718</v>
      </c>
    </row>
    <row r="1040" spans="1:4" x14ac:dyDescent="0.25">
      <c r="A1040" s="52">
        <v>552163</v>
      </c>
      <c r="B1040" s="52" t="s">
        <v>1170</v>
      </c>
      <c r="C1040" s="52" t="s">
        <v>1726</v>
      </c>
      <c r="D1040" s="52" t="s">
        <v>1626</v>
      </c>
    </row>
    <row r="1041" spans="1:4" x14ac:dyDescent="0.25">
      <c r="A1041" s="52">
        <v>552256</v>
      </c>
      <c r="B1041" s="52" t="s">
        <v>1171</v>
      </c>
      <c r="C1041" s="52" t="s">
        <v>1727</v>
      </c>
      <c r="D1041" s="52" t="s">
        <v>1626</v>
      </c>
    </row>
    <row r="1042" spans="1:4" x14ac:dyDescent="0.25">
      <c r="A1042" s="52">
        <v>552330</v>
      </c>
      <c r="B1042" s="52" t="s">
        <v>1172</v>
      </c>
      <c r="C1042" s="52" t="s">
        <v>1729</v>
      </c>
      <c r="D1042" s="52" t="s">
        <v>1626</v>
      </c>
    </row>
    <row r="1043" spans="1:4" x14ac:dyDescent="0.25">
      <c r="A1043" s="52">
        <v>552379</v>
      </c>
      <c r="B1043" s="52" t="s">
        <v>1173</v>
      </c>
      <c r="C1043" s="52" t="s">
        <v>1731</v>
      </c>
      <c r="D1043" s="52" t="s">
        <v>1626</v>
      </c>
    </row>
    <row r="1044" spans="1:4" x14ac:dyDescent="0.25">
      <c r="A1044" s="52">
        <v>552407</v>
      </c>
      <c r="B1044" s="52" t="s">
        <v>1174</v>
      </c>
      <c r="C1044" s="52" t="s">
        <v>1721</v>
      </c>
      <c r="D1044" s="52" t="s">
        <v>1626</v>
      </c>
    </row>
    <row r="1045" spans="1:4" x14ac:dyDescent="0.25">
      <c r="A1045" s="52">
        <v>552446</v>
      </c>
      <c r="B1045" s="52" t="s">
        <v>1175</v>
      </c>
      <c r="C1045" s="52" t="s">
        <v>1733</v>
      </c>
      <c r="D1045" s="52" t="s">
        <v>1626</v>
      </c>
    </row>
    <row r="1046" spans="1:4" x14ac:dyDescent="0.25">
      <c r="A1046" s="52">
        <v>552504</v>
      </c>
      <c r="B1046" s="52" t="s">
        <v>1176</v>
      </c>
      <c r="C1046" s="52" t="s">
        <v>1727</v>
      </c>
      <c r="D1046" s="52" t="s">
        <v>1718</v>
      </c>
    </row>
    <row r="1047" spans="1:4" x14ac:dyDescent="0.25">
      <c r="A1047" s="52">
        <v>552505</v>
      </c>
      <c r="B1047" s="52" t="s">
        <v>1177</v>
      </c>
      <c r="C1047" s="52" t="s">
        <v>1733</v>
      </c>
      <c r="D1047" s="52" t="s">
        <v>1718</v>
      </c>
    </row>
    <row r="1048" spans="1:4" x14ac:dyDescent="0.25">
      <c r="A1048" s="52">
        <v>552517</v>
      </c>
      <c r="B1048" s="52" t="s">
        <v>1178</v>
      </c>
      <c r="C1048" s="52" t="s">
        <v>1733</v>
      </c>
      <c r="D1048" s="52" t="s">
        <v>1718</v>
      </c>
    </row>
    <row r="1049" spans="1:4" x14ac:dyDescent="0.25">
      <c r="A1049" s="52">
        <v>552520</v>
      </c>
      <c r="B1049" s="52" t="s">
        <v>1179</v>
      </c>
      <c r="C1049" s="52" t="s">
        <v>1731</v>
      </c>
      <c r="D1049" s="52" t="s">
        <v>1718</v>
      </c>
    </row>
    <row r="1050" spans="1:4" x14ac:dyDescent="0.25">
      <c r="A1050" s="52">
        <v>552522</v>
      </c>
      <c r="B1050" s="52" t="s">
        <v>1724</v>
      </c>
      <c r="C1050" s="52" t="s">
        <v>1723</v>
      </c>
      <c r="D1050" s="52" t="s">
        <v>1626</v>
      </c>
    </row>
    <row r="1051" spans="1:4" x14ac:dyDescent="0.25">
      <c r="A1051" s="52">
        <v>552605</v>
      </c>
      <c r="B1051" s="52" t="s">
        <v>1180</v>
      </c>
      <c r="C1051" s="52" t="s">
        <v>1727</v>
      </c>
      <c r="D1051" s="52" t="s">
        <v>1626</v>
      </c>
    </row>
    <row r="1052" spans="1:4" x14ac:dyDescent="0.25">
      <c r="A1052" s="52">
        <v>552606</v>
      </c>
      <c r="B1052" s="52" t="s">
        <v>147</v>
      </c>
      <c r="C1052" s="52" t="s">
        <v>1723</v>
      </c>
      <c r="D1052" s="52" t="s">
        <v>1626</v>
      </c>
    </row>
    <row r="1053" spans="1:4" x14ac:dyDescent="0.25">
      <c r="A1053" s="52">
        <v>552608</v>
      </c>
      <c r="B1053" s="52" t="s">
        <v>1181</v>
      </c>
      <c r="C1053" s="52" t="s">
        <v>1730</v>
      </c>
      <c r="D1053" s="52" t="s">
        <v>1718</v>
      </c>
    </row>
    <row r="1054" spans="1:4" x14ac:dyDescent="0.25">
      <c r="A1054" s="52">
        <v>552611</v>
      </c>
      <c r="B1054" s="52" t="s">
        <v>1182</v>
      </c>
      <c r="C1054" s="52" t="s">
        <v>1730</v>
      </c>
      <c r="D1054" s="52" t="s">
        <v>1626</v>
      </c>
    </row>
    <row r="1055" spans="1:4" x14ac:dyDescent="0.25">
      <c r="A1055" s="52">
        <v>552644</v>
      </c>
      <c r="B1055" s="52" t="s">
        <v>1183</v>
      </c>
      <c r="C1055" s="52" t="s">
        <v>1721</v>
      </c>
      <c r="D1055" s="52" t="s">
        <v>1626</v>
      </c>
    </row>
    <row r="1056" spans="1:4" x14ac:dyDescent="0.25">
      <c r="A1056" s="52">
        <v>552652</v>
      </c>
      <c r="B1056" s="52" t="s">
        <v>1184</v>
      </c>
      <c r="C1056" s="52" t="s">
        <v>1731</v>
      </c>
      <c r="D1056" s="52" t="s">
        <v>1626</v>
      </c>
    </row>
    <row r="1057" spans="1:4" x14ac:dyDescent="0.25">
      <c r="A1057" s="52">
        <v>552666</v>
      </c>
      <c r="B1057" s="52" t="s">
        <v>1185</v>
      </c>
      <c r="C1057" s="52" t="s">
        <v>1723</v>
      </c>
      <c r="D1057" s="52" t="s">
        <v>1626</v>
      </c>
    </row>
    <row r="1058" spans="1:4" x14ac:dyDescent="0.25">
      <c r="A1058" s="52">
        <v>552675</v>
      </c>
      <c r="B1058" s="52" t="s">
        <v>1506</v>
      </c>
      <c r="C1058" s="52" t="s">
        <v>1723</v>
      </c>
      <c r="D1058" s="52" t="s">
        <v>1626</v>
      </c>
    </row>
    <row r="1059" spans="1:4" x14ac:dyDescent="0.25">
      <c r="A1059" s="52">
        <v>552681</v>
      </c>
      <c r="B1059" s="52" t="s">
        <v>1186</v>
      </c>
      <c r="C1059" s="52" t="s">
        <v>1717</v>
      </c>
      <c r="D1059" s="52" t="s">
        <v>1626</v>
      </c>
    </row>
    <row r="1060" spans="1:4" x14ac:dyDescent="0.25">
      <c r="A1060" s="52">
        <v>552697</v>
      </c>
      <c r="B1060" s="52" t="s">
        <v>1187</v>
      </c>
      <c r="C1060" s="52" t="s">
        <v>1729</v>
      </c>
      <c r="D1060" s="52" t="s">
        <v>1626</v>
      </c>
    </row>
    <row r="1061" spans="1:4" x14ac:dyDescent="0.25">
      <c r="A1061" s="52">
        <v>552703</v>
      </c>
      <c r="B1061" s="52" t="s">
        <v>1188</v>
      </c>
      <c r="C1061" s="52" t="s">
        <v>1730</v>
      </c>
      <c r="D1061" s="52" t="s">
        <v>1626</v>
      </c>
    </row>
    <row r="1062" spans="1:4" x14ac:dyDescent="0.25">
      <c r="A1062" s="52">
        <v>552732</v>
      </c>
      <c r="B1062" s="52" t="s">
        <v>1189</v>
      </c>
      <c r="C1062" s="52" t="s">
        <v>1723</v>
      </c>
      <c r="D1062" s="52" t="s">
        <v>1627</v>
      </c>
    </row>
    <row r="1063" spans="1:4" x14ac:dyDescent="0.25">
      <c r="A1063" s="52">
        <v>552770</v>
      </c>
      <c r="B1063" s="52" t="s">
        <v>1190</v>
      </c>
      <c r="C1063" s="52" t="s">
        <v>1733</v>
      </c>
      <c r="D1063" s="52" t="s">
        <v>1626</v>
      </c>
    </row>
    <row r="1064" spans="1:4" x14ac:dyDescent="0.25">
      <c r="A1064" s="52">
        <v>552775</v>
      </c>
      <c r="B1064" s="52" t="s">
        <v>1191</v>
      </c>
      <c r="C1064" s="52" t="s">
        <v>1723</v>
      </c>
      <c r="D1064" s="52" t="s">
        <v>1626</v>
      </c>
    </row>
    <row r="1065" spans="1:4" x14ac:dyDescent="0.25">
      <c r="A1065" s="52">
        <v>552840</v>
      </c>
      <c r="B1065" s="52" t="s">
        <v>1192</v>
      </c>
      <c r="C1065" s="52" t="s">
        <v>1730</v>
      </c>
      <c r="D1065" s="52" t="s">
        <v>1626</v>
      </c>
    </row>
    <row r="1066" spans="1:4" x14ac:dyDescent="0.25">
      <c r="A1066" s="52">
        <v>552905</v>
      </c>
      <c r="B1066" s="52" t="s">
        <v>1193</v>
      </c>
      <c r="C1066" s="52" t="s">
        <v>1727</v>
      </c>
      <c r="D1066" s="52" t="s">
        <v>1626</v>
      </c>
    </row>
    <row r="1067" spans="1:4" x14ac:dyDescent="0.25">
      <c r="A1067" s="52">
        <v>552910</v>
      </c>
      <c r="B1067" s="52" t="s">
        <v>1194</v>
      </c>
      <c r="C1067" s="52" t="s">
        <v>1723</v>
      </c>
      <c r="D1067" s="52" t="s">
        <v>1627</v>
      </c>
    </row>
    <row r="1068" spans="1:4" x14ac:dyDescent="0.25">
      <c r="A1068" s="52">
        <v>552940</v>
      </c>
      <c r="B1068" s="52" t="s">
        <v>1195</v>
      </c>
      <c r="C1068" s="52" t="s">
        <v>1733</v>
      </c>
      <c r="D1068" s="52" t="s">
        <v>1718</v>
      </c>
    </row>
    <row r="1069" spans="1:4" x14ac:dyDescent="0.25">
      <c r="A1069" s="52">
        <v>552941</v>
      </c>
      <c r="B1069" s="52" t="s">
        <v>1196</v>
      </c>
      <c r="C1069" s="52" t="s">
        <v>1727</v>
      </c>
      <c r="D1069" s="52" t="s">
        <v>1626</v>
      </c>
    </row>
    <row r="1070" spans="1:4" x14ac:dyDescent="0.25">
      <c r="A1070" s="52">
        <v>552977</v>
      </c>
      <c r="B1070" s="52" t="s">
        <v>1197</v>
      </c>
      <c r="C1070" s="52" t="s">
        <v>1717</v>
      </c>
      <c r="D1070" s="52" t="s">
        <v>1626</v>
      </c>
    </row>
    <row r="1071" spans="1:4" x14ac:dyDescent="0.25">
      <c r="A1071" s="52">
        <v>553035</v>
      </c>
      <c r="B1071" s="52" t="s">
        <v>148</v>
      </c>
      <c r="C1071" s="52" t="s">
        <v>1723</v>
      </c>
      <c r="D1071" s="52" t="s">
        <v>1626</v>
      </c>
    </row>
    <row r="1072" spans="1:4" x14ac:dyDescent="0.25">
      <c r="A1072" s="52">
        <v>553111</v>
      </c>
      <c r="B1072" s="52" t="s">
        <v>1619</v>
      </c>
      <c r="C1072" s="52" t="s">
        <v>1733</v>
      </c>
      <c r="D1072" s="52" t="s">
        <v>1626</v>
      </c>
    </row>
    <row r="1073" spans="1:4" x14ac:dyDescent="0.25">
      <c r="A1073" s="52">
        <v>553134</v>
      </c>
      <c r="B1073" s="52" t="s">
        <v>1198</v>
      </c>
      <c r="C1073" s="52" t="s">
        <v>1733</v>
      </c>
      <c r="D1073" s="52" t="s">
        <v>1718</v>
      </c>
    </row>
    <row r="1074" spans="1:4" x14ac:dyDescent="0.25">
      <c r="A1074" s="52">
        <v>553156</v>
      </c>
      <c r="B1074" s="52" t="s">
        <v>1199</v>
      </c>
      <c r="C1074" s="52" t="s">
        <v>1733</v>
      </c>
      <c r="D1074" s="52" t="s">
        <v>1626</v>
      </c>
    </row>
    <row r="1075" spans="1:4" x14ac:dyDescent="0.25">
      <c r="A1075" s="52">
        <v>553165</v>
      </c>
      <c r="B1075" s="52" t="s">
        <v>1200</v>
      </c>
      <c r="C1075" s="52" t="s">
        <v>1731</v>
      </c>
      <c r="D1075" s="52" t="s">
        <v>1626</v>
      </c>
    </row>
    <row r="1076" spans="1:4" x14ac:dyDescent="0.25">
      <c r="A1076" s="52">
        <v>553177</v>
      </c>
      <c r="B1076" s="52" t="s">
        <v>1201</v>
      </c>
      <c r="C1076" s="52" t="s">
        <v>1717</v>
      </c>
      <c r="D1076" s="52" t="s">
        <v>1626</v>
      </c>
    </row>
    <row r="1077" spans="1:4" x14ac:dyDescent="0.25">
      <c r="A1077" s="52">
        <v>553245</v>
      </c>
      <c r="B1077" s="52" t="s">
        <v>1202</v>
      </c>
      <c r="C1077" s="52" t="s">
        <v>1727</v>
      </c>
      <c r="D1077" s="52" t="s">
        <v>1626</v>
      </c>
    </row>
    <row r="1078" spans="1:4" x14ac:dyDescent="0.25">
      <c r="A1078" s="52">
        <v>553247</v>
      </c>
      <c r="B1078" s="52" t="s">
        <v>1203</v>
      </c>
      <c r="C1078" s="52" t="s">
        <v>1717</v>
      </c>
      <c r="D1078" s="52" t="s">
        <v>1626</v>
      </c>
    </row>
    <row r="1079" spans="1:4" x14ac:dyDescent="0.25">
      <c r="A1079" s="52">
        <v>553257</v>
      </c>
      <c r="B1079" s="52" t="s">
        <v>149</v>
      </c>
      <c r="C1079" s="52" t="s">
        <v>1723</v>
      </c>
      <c r="D1079" s="52" t="s">
        <v>1626</v>
      </c>
    </row>
    <row r="1080" spans="1:4" x14ac:dyDescent="0.25">
      <c r="A1080" s="52">
        <v>553258</v>
      </c>
      <c r="B1080" s="52" t="s">
        <v>1204</v>
      </c>
      <c r="C1080" s="52" t="s">
        <v>1723</v>
      </c>
      <c r="D1080" s="52" t="s">
        <v>1626</v>
      </c>
    </row>
    <row r="1081" spans="1:4" x14ac:dyDescent="0.25">
      <c r="A1081" s="52">
        <v>553273</v>
      </c>
      <c r="B1081" s="52" t="s">
        <v>130</v>
      </c>
      <c r="C1081" s="52" t="s">
        <v>1717</v>
      </c>
      <c r="D1081" s="52" t="s">
        <v>1626</v>
      </c>
    </row>
    <row r="1082" spans="1:4" x14ac:dyDescent="0.25">
      <c r="A1082" s="52">
        <v>553322</v>
      </c>
      <c r="B1082" s="52" t="s">
        <v>1205</v>
      </c>
      <c r="C1082" s="52" t="s">
        <v>1734</v>
      </c>
      <c r="D1082" s="52" t="s">
        <v>1626</v>
      </c>
    </row>
    <row r="1083" spans="1:4" x14ac:dyDescent="0.25">
      <c r="A1083" s="52">
        <v>553371</v>
      </c>
      <c r="B1083" s="52" t="s">
        <v>1507</v>
      </c>
      <c r="C1083" s="52" t="s">
        <v>1729</v>
      </c>
      <c r="D1083" s="52" t="s">
        <v>1626</v>
      </c>
    </row>
    <row r="1084" spans="1:4" x14ac:dyDescent="0.25">
      <c r="A1084" s="52">
        <v>553375</v>
      </c>
      <c r="B1084" s="52" t="s">
        <v>195</v>
      </c>
      <c r="C1084" s="52" t="s">
        <v>1733</v>
      </c>
      <c r="D1084" s="52" t="s">
        <v>1626</v>
      </c>
    </row>
    <row r="1085" spans="1:4" x14ac:dyDescent="0.25">
      <c r="A1085" s="52">
        <v>553387</v>
      </c>
      <c r="B1085" s="52" t="s">
        <v>1206</v>
      </c>
      <c r="C1085" s="52" t="s">
        <v>1723</v>
      </c>
      <c r="D1085" s="52" t="s">
        <v>1718</v>
      </c>
    </row>
    <row r="1086" spans="1:4" x14ac:dyDescent="0.25">
      <c r="A1086" s="52">
        <v>553423</v>
      </c>
      <c r="B1086" s="52" t="s">
        <v>1207</v>
      </c>
      <c r="C1086" s="52" t="s">
        <v>1726</v>
      </c>
      <c r="D1086" s="52" t="s">
        <v>1718</v>
      </c>
    </row>
    <row r="1087" spans="1:4" x14ac:dyDescent="0.25">
      <c r="A1087" s="52">
        <v>553439</v>
      </c>
      <c r="B1087" s="52" t="s">
        <v>1208</v>
      </c>
      <c r="C1087" s="52" t="s">
        <v>1733</v>
      </c>
      <c r="D1087" s="52" t="s">
        <v>1626</v>
      </c>
    </row>
    <row r="1088" spans="1:4" x14ac:dyDescent="0.25">
      <c r="A1088" s="52">
        <v>553441</v>
      </c>
      <c r="B1088" s="52" t="s">
        <v>1209</v>
      </c>
      <c r="C1088" s="52" t="s">
        <v>1733</v>
      </c>
      <c r="D1088" s="52" t="s">
        <v>1626</v>
      </c>
    </row>
    <row r="1089" spans="1:4" x14ac:dyDescent="0.25">
      <c r="A1089" s="52">
        <v>553446</v>
      </c>
      <c r="B1089" s="52" t="s">
        <v>1210</v>
      </c>
      <c r="C1089" s="52" t="s">
        <v>1733</v>
      </c>
      <c r="D1089" s="52" t="s">
        <v>1626</v>
      </c>
    </row>
    <row r="1090" spans="1:4" x14ac:dyDescent="0.25">
      <c r="A1090" s="52">
        <v>553448</v>
      </c>
      <c r="B1090" s="52" t="s">
        <v>182</v>
      </c>
      <c r="C1090" s="52" t="s">
        <v>1731</v>
      </c>
      <c r="D1090" s="52" t="s">
        <v>1626</v>
      </c>
    </row>
    <row r="1091" spans="1:4" x14ac:dyDescent="0.25">
      <c r="A1091" s="52">
        <v>553454</v>
      </c>
      <c r="B1091" s="52" t="s">
        <v>1211</v>
      </c>
      <c r="C1091" s="52" t="s">
        <v>1731</v>
      </c>
      <c r="D1091" s="52" t="s">
        <v>1626</v>
      </c>
    </row>
    <row r="1092" spans="1:4" x14ac:dyDescent="0.25">
      <c r="A1092" s="52">
        <v>553504</v>
      </c>
      <c r="B1092" s="52" t="s">
        <v>1212</v>
      </c>
      <c r="C1092" s="52" t="s">
        <v>1733</v>
      </c>
      <c r="D1092" s="52" t="s">
        <v>1626</v>
      </c>
    </row>
    <row r="1093" spans="1:4" x14ac:dyDescent="0.25">
      <c r="A1093" s="52">
        <v>553586</v>
      </c>
      <c r="B1093" s="52" t="s">
        <v>1213</v>
      </c>
      <c r="C1093" s="52" t="s">
        <v>1723</v>
      </c>
      <c r="D1093" s="52" t="s">
        <v>1626</v>
      </c>
    </row>
    <row r="1094" spans="1:4" x14ac:dyDescent="0.25">
      <c r="A1094" s="52">
        <v>553587</v>
      </c>
      <c r="B1094" s="52" t="s">
        <v>1214</v>
      </c>
      <c r="C1094" s="52" t="s">
        <v>1731</v>
      </c>
      <c r="D1094" s="52" t="s">
        <v>1626</v>
      </c>
    </row>
    <row r="1095" spans="1:4" x14ac:dyDescent="0.25">
      <c r="A1095" s="52">
        <v>553642</v>
      </c>
      <c r="B1095" s="52" t="s">
        <v>1607</v>
      </c>
      <c r="C1095" s="52" t="s">
        <v>1727</v>
      </c>
      <c r="D1095" s="52" t="s">
        <v>1718</v>
      </c>
    </row>
    <row r="1096" spans="1:4" x14ac:dyDescent="0.25">
      <c r="A1096" s="52">
        <v>553654</v>
      </c>
      <c r="B1096" s="52" t="s">
        <v>1215</v>
      </c>
      <c r="C1096" s="52" t="s">
        <v>1729</v>
      </c>
      <c r="D1096" s="52" t="s">
        <v>1718</v>
      </c>
    </row>
    <row r="1097" spans="1:4" x14ac:dyDescent="0.25">
      <c r="A1097" s="52">
        <v>553657</v>
      </c>
      <c r="B1097" s="52" t="s">
        <v>1216</v>
      </c>
      <c r="C1097" s="52" t="s">
        <v>1730</v>
      </c>
      <c r="D1097" s="52" t="s">
        <v>1626</v>
      </c>
    </row>
    <row r="1098" spans="1:4" x14ac:dyDescent="0.25">
      <c r="A1098" s="52">
        <v>553675</v>
      </c>
      <c r="B1098" s="52" t="s">
        <v>1217</v>
      </c>
      <c r="C1098" s="52" t="s">
        <v>1726</v>
      </c>
      <c r="D1098" s="52" t="s">
        <v>1718</v>
      </c>
    </row>
    <row r="1099" spans="1:4" x14ac:dyDescent="0.25">
      <c r="A1099" s="52">
        <v>553676</v>
      </c>
      <c r="B1099" s="52" t="s">
        <v>1218</v>
      </c>
      <c r="C1099" s="52" t="s">
        <v>1730</v>
      </c>
      <c r="D1099" s="52" t="s">
        <v>1718</v>
      </c>
    </row>
    <row r="1100" spans="1:4" x14ac:dyDescent="0.25">
      <c r="A1100" s="52">
        <v>553678</v>
      </c>
      <c r="B1100" s="52" t="s">
        <v>1219</v>
      </c>
      <c r="C1100" s="52" t="s">
        <v>1734</v>
      </c>
      <c r="D1100" s="52" t="s">
        <v>1718</v>
      </c>
    </row>
    <row r="1101" spans="1:4" x14ac:dyDescent="0.25">
      <c r="A1101" s="52">
        <v>553679</v>
      </c>
      <c r="B1101" s="52" t="s">
        <v>1220</v>
      </c>
      <c r="C1101" s="52" t="s">
        <v>1733</v>
      </c>
      <c r="D1101" s="52" t="s">
        <v>1626</v>
      </c>
    </row>
    <row r="1102" spans="1:4" x14ac:dyDescent="0.25">
      <c r="A1102" s="52">
        <v>553732</v>
      </c>
      <c r="B1102" s="52" t="s">
        <v>1221</v>
      </c>
      <c r="C1102" s="52" t="s">
        <v>1717</v>
      </c>
      <c r="D1102" s="52" t="s">
        <v>1626</v>
      </c>
    </row>
    <row r="1103" spans="1:4" x14ac:dyDescent="0.25">
      <c r="A1103" s="52">
        <v>553735</v>
      </c>
      <c r="B1103" s="52" t="s">
        <v>131</v>
      </c>
      <c r="C1103" s="52" t="s">
        <v>1717</v>
      </c>
      <c r="D1103" s="52" t="s">
        <v>1626</v>
      </c>
    </row>
    <row r="1104" spans="1:4" x14ac:dyDescent="0.25">
      <c r="A1104" s="52">
        <v>553747</v>
      </c>
      <c r="B1104" s="52" t="s">
        <v>1222</v>
      </c>
      <c r="C1104" s="52" t="s">
        <v>1717</v>
      </c>
      <c r="D1104" s="52" t="s">
        <v>1626</v>
      </c>
    </row>
    <row r="1105" spans="1:4" x14ac:dyDescent="0.25">
      <c r="A1105" s="52">
        <v>553756</v>
      </c>
      <c r="B1105" s="52" t="s">
        <v>176</v>
      </c>
      <c r="C1105" s="52" t="s">
        <v>1721</v>
      </c>
      <c r="D1105" s="52" t="s">
        <v>1626</v>
      </c>
    </row>
    <row r="1106" spans="1:4" x14ac:dyDescent="0.25">
      <c r="A1106" s="52">
        <v>553785</v>
      </c>
      <c r="B1106" s="52" t="s">
        <v>1223</v>
      </c>
      <c r="C1106" s="52" t="s">
        <v>1729</v>
      </c>
      <c r="D1106" s="52" t="s">
        <v>1626</v>
      </c>
    </row>
    <row r="1107" spans="1:4" x14ac:dyDescent="0.25">
      <c r="A1107" s="52">
        <v>553787</v>
      </c>
      <c r="B1107" s="52" t="s">
        <v>1224</v>
      </c>
      <c r="C1107" s="52" t="s">
        <v>1719</v>
      </c>
      <c r="D1107" s="52" t="s">
        <v>1626</v>
      </c>
    </row>
    <row r="1108" spans="1:4" x14ac:dyDescent="0.25">
      <c r="A1108" s="52">
        <v>553791</v>
      </c>
      <c r="B1108" s="52" t="s">
        <v>1225</v>
      </c>
      <c r="C1108" s="52" t="s">
        <v>1726</v>
      </c>
      <c r="D1108" s="52" t="s">
        <v>1626</v>
      </c>
    </row>
    <row r="1109" spans="1:4" x14ac:dyDescent="0.25">
      <c r="A1109" s="52">
        <v>553792</v>
      </c>
      <c r="B1109" s="52" t="s">
        <v>1226</v>
      </c>
      <c r="C1109" s="52" t="s">
        <v>1723</v>
      </c>
      <c r="D1109" s="52" t="s">
        <v>1626</v>
      </c>
    </row>
    <row r="1110" spans="1:4" x14ac:dyDescent="0.25">
      <c r="A1110" s="52">
        <v>553794</v>
      </c>
      <c r="B1110" s="52" t="s">
        <v>1227</v>
      </c>
      <c r="C1110" s="52" t="s">
        <v>1727</v>
      </c>
      <c r="D1110" s="52" t="s">
        <v>1626</v>
      </c>
    </row>
    <row r="1111" spans="1:4" x14ac:dyDescent="0.25">
      <c r="A1111" s="52">
        <v>553801</v>
      </c>
      <c r="B1111" s="52" t="s">
        <v>1228</v>
      </c>
      <c r="C1111" s="52" t="s">
        <v>1731</v>
      </c>
      <c r="D1111" s="52" t="s">
        <v>1626</v>
      </c>
    </row>
    <row r="1112" spans="1:4" x14ac:dyDescent="0.25">
      <c r="A1112" s="52">
        <v>553835</v>
      </c>
      <c r="B1112" s="52" t="s">
        <v>1229</v>
      </c>
      <c r="C1112" s="52" t="s">
        <v>1731</v>
      </c>
      <c r="D1112" s="52" t="s">
        <v>1627</v>
      </c>
    </row>
    <row r="1113" spans="1:4" x14ac:dyDescent="0.25">
      <c r="A1113" s="52">
        <v>553849</v>
      </c>
      <c r="B1113" s="52" t="s">
        <v>1230</v>
      </c>
      <c r="C1113" s="52" t="s">
        <v>1729</v>
      </c>
      <c r="D1113" s="52" t="s">
        <v>1626</v>
      </c>
    </row>
    <row r="1114" spans="1:4" x14ac:dyDescent="0.25">
      <c r="A1114" s="52">
        <v>553888</v>
      </c>
      <c r="B1114" s="52" t="s">
        <v>183</v>
      </c>
      <c r="C1114" s="52" t="s">
        <v>1731</v>
      </c>
      <c r="D1114" s="52" t="s">
        <v>1626</v>
      </c>
    </row>
    <row r="1115" spans="1:4" x14ac:dyDescent="0.25">
      <c r="A1115" s="52">
        <v>553933</v>
      </c>
      <c r="B1115" s="52" t="s">
        <v>1231</v>
      </c>
      <c r="C1115" s="52" t="s">
        <v>1731</v>
      </c>
      <c r="D1115" s="52" t="s">
        <v>1627</v>
      </c>
    </row>
    <row r="1116" spans="1:4" x14ac:dyDescent="0.25">
      <c r="A1116" s="52">
        <v>553945</v>
      </c>
      <c r="B1116" s="52" t="s">
        <v>1232</v>
      </c>
      <c r="C1116" s="52" t="s">
        <v>1727</v>
      </c>
      <c r="D1116" s="52" t="s">
        <v>1626</v>
      </c>
    </row>
    <row r="1117" spans="1:4" x14ac:dyDescent="0.25">
      <c r="A1117" s="52">
        <v>554003</v>
      </c>
      <c r="B1117" s="52" t="s">
        <v>1233</v>
      </c>
      <c r="C1117" s="52" t="s">
        <v>1720</v>
      </c>
      <c r="D1117" s="52" t="s">
        <v>1626</v>
      </c>
    </row>
    <row r="1118" spans="1:4" x14ac:dyDescent="0.25">
      <c r="A1118" s="52">
        <v>554041</v>
      </c>
      <c r="B1118" s="52" t="s">
        <v>1234</v>
      </c>
      <c r="C1118" s="52" t="s">
        <v>1731</v>
      </c>
      <c r="D1118" s="52" t="s">
        <v>1627</v>
      </c>
    </row>
    <row r="1119" spans="1:4" x14ac:dyDescent="0.25">
      <c r="A1119" s="52">
        <v>554145</v>
      </c>
      <c r="B1119" s="52" t="s">
        <v>1235</v>
      </c>
      <c r="C1119" s="52" t="s">
        <v>1731</v>
      </c>
      <c r="D1119" s="52" t="s">
        <v>1626</v>
      </c>
    </row>
    <row r="1120" spans="1:4" x14ac:dyDescent="0.25">
      <c r="A1120" s="52">
        <v>554150</v>
      </c>
      <c r="B1120" s="52" t="s">
        <v>1236</v>
      </c>
      <c r="C1120" s="52" t="s">
        <v>1727</v>
      </c>
      <c r="D1120" s="52" t="s">
        <v>1626</v>
      </c>
    </row>
    <row r="1121" spans="1:4" x14ac:dyDescent="0.25">
      <c r="A1121" s="52">
        <v>554163</v>
      </c>
      <c r="B1121" s="52" t="s">
        <v>1237</v>
      </c>
      <c r="C1121" s="52" t="s">
        <v>1733</v>
      </c>
      <c r="D1121" s="52" t="s">
        <v>1718</v>
      </c>
    </row>
    <row r="1122" spans="1:4" x14ac:dyDescent="0.25">
      <c r="A1122" s="52">
        <v>554180</v>
      </c>
      <c r="B1122" s="52" t="s">
        <v>1238</v>
      </c>
      <c r="C1122" s="52" t="s">
        <v>1723</v>
      </c>
      <c r="D1122" s="52" t="s">
        <v>1626</v>
      </c>
    </row>
    <row r="1123" spans="1:4" x14ac:dyDescent="0.25">
      <c r="A1123" s="52">
        <v>554200</v>
      </c>
      <c r="B1123" s="52" t="s">
        <v>1239</v>
      </c>
      <c r="C1123" s="52" t="s">
        <v>1723</v>
      </c>
      <c r="D1123" s="52" t="s">
        <v>1626</v>
      </c>
    </row>
    <row r="1124" spans="1:4" x14ac:dyDescent="0.25">
      <c r="A1124" s="52">
        <v>554232</v>
      </c>
      <c r="B1124" s="52" t="s">
        <v>1240</v>
      </c>
      <c r="C1124" s="52" t="s">
        <v>1727</v>
      </c>
      <c r="D1124" s="52" t="s">
        <v>1626</v>
      </c>
    </row>
    <row r="1125" spans="1:4" x14ac:dyDescent="0.25">
      <c r="A1125" s="52">
        <v>554243</v>
      </c>
      <c r="B1125" s="52" t="s">
        <v>1241</v>
      </c>
      <c r="C1125" s="52" t="s">
        <v>1727</v>
      </c>
      <c r="D1125" s="52" t="s">
        <v>1718</v>
      </c>
    </row>
    <row r="1126" spans="1:4" x14ac:dyDescent="0.25">
      <c r="A1126" s="52">
        <v>554244</v>
      </c>
      <c r="B1126" s="52" t="s">
        <v>1242</v>
      </c>
      <c r="C1126" s="52" t="s">
        <v>1733</v>
      </c>
      <c r="D1126" s="52" t="s">
        <v>1718</v>
      </c>
    </row>
    <row r="1127" spans="1:4" x14ac:dyDescent="0.25">
      <c r="A1127" s="52">
        <v>554258</v>
      </c>
      <c r="B1127" s="52" t="s">
        <v>1243</v>
      </c>
      <c r="C1127" s="52" t="s">
        <v>1731</v>
      </c>
      <c r="D1127" s="52" t="s">
        <v>1718</v>
      </c>
    </row>
    <row r="1128" spans="1:4" x14ac:dyDescent="0.25">
      <c r="A1128" s="52">
        <v>554293</v>
      </c>
      <c r="B1128" s="52" t="s">
        <v>1244</v>
      </c>
      <c r="C1128" s="52" t="s">
        <v>1733</v>
      </c>
      <c r="D1128" s="52" t="s">
        <v>1626</v>
      </c>
    </row>
    <row r="1129" spans="1:4" x14ac:dyDescent="0.25">
      <c r="A1129" s="52">
        <v>554345</v>
      </c>
      <c r="B1129" s="52" t="s">
        <v>155</v>
      </c>
      <c r="C1129" s="52" t="s">
        <v>1719</v>
      </c>
      <c r="D1129" s="52" t="s">
        <v>1626</v>
      </c>
    </row>
    <row r="1130" spans="1:4" x14ac:dyDescent="0.25">
      <c r="A1130" s="52">
        <v>554376</v>
      </c>
      <c r="B1130" s="52" t="s">
        <v>1245</v>
      </c>
      <c r="C1130" s="52" t="s">
        <v>1721</v>
      </c>
      <c r="D1130" s="52" t="s">
        <v>1626</v>
      </c>
    </row>
    <row r="1131" spans="1:4" x14ac:dyDescent="0.25">
      <c r="A1131" s="52">
        <v>554411</v>
      </c>
      <c r="B1131" s="52" t="s">
        <v>1246</v>
      </c>
      <c r="C1131" s="52" t="s">
        <v>1727</v>
      </c>
      <c r="D1131" s="52" t="s">
        <v>1626</v>
      </c>
    </row>
    <row r="1132" spans="1:4" x14ac:dyDescent="0.25">
      <c r="A1132" s="52">
        <v>554416</v>
      </c>
      <c r="B1132" s="52" t="s">
        <v>1247</v>
      </c>
      <c r="C1132" s="52" t="s">
        <v>1723</v>
      </c>
      <c r="D1132" s="52" t="s">
        <v>1626</v>
      </c>
    </row>
    <row r="1133" spans="1:4" x14ac:dyDescent="0.25">
      <c r="A1133" s="52">
        <v>554424</v>
      </c>
      <c r="B1133" s="52" t="s">
        <v>106</v>
      </c>
      <c r="C1133" s="52" t="s">
        <v>1726</v>
      </c>
      <c r="D1133" s="52" t="s">
        <v>1626</v>
      </c>
    </row>
    <row r="1134" spans="1:4" x14ac:dyDescent="0.25">
      <c r="A1134" s="52">
        <v>554433</v>
      </c>
      <c r="B1134" s="52" t="s">
        <v>158</v>
      </c>
      <c r="C1134" s="52" t="s">
        <v>1720</v>
      </c>
      <c r="D1134" s="52" t="s">
        <v>1626</v>
      </c>
    </row>
    <row r="1135" spans="1:4" x14ac:dyDescent="0.25">
      <c r="A1135" s="52">
        <v>554466</v>
      </c>
      <c r="B1135" s="52" t="s">
        <v>1248</v>
      </c>
      <c r="C1135" s="52" t="s">
        <v>1730</v>
      </c>
      <c r="D1135" s="52" t="s">
        <v>1627</v>
      </c>
    </row>
    <row r="1136" spans="1:4" x14ac:dyDescent="0.25">
      <c r="A1136" s="52">
        <v>563562</v>
      </c>
      <c r="B1136" s="52" t="s">
        <v>1249</v>
      </c>
      <c r="C1136" s="52" t="s">
        <v>1730</v>
      </c>
      <c r="D1136" s="52" t="s">
        <v>1627</v>
      </c>
    </row>
    <row r="1137" spans="1:4" x14ac:dyDescent="0.25">
      <c r="A1137" s="52">
        <v>563636</v>
      </c>
      <c r="B1137" s="52" t="s">
        <v>184</v>
      </c>
      <c r="C1137" s="52" t="s">
        <v>1731</v>
      </c>
      <c r="D1137" s="52" t="s">
        <v>1626</v>
      </c>
    </row>
    <row r="1138" spans="1:4" x14ac:dyDescent="0.25">
      <c r="A1138" s="52">
        <v>563677</v>
      </c>
      <c r="B1138" s="52" t="s">
        <v>1250</v>
      </c>
      <c r="C1138" s="52" t="s">
        <v>1734</v>
      </c>
      <c r="D1138" s="52" t="s">
        <v>1626</v>
      </c>
    </row>
    <row r="1139" spans="1:4" x14ac:dyDescent="0.25">
      <c r="A1139" s="52">
        <v>563682</v>
      </c>
      <c r="B1139" s="52" t="s">
        <v>1251</v>
      </c>
      <c r="C1139" s="52" t="s">
        <v>1726</v>
      </c>
      <c r="D1139" s="52" t="s">
        <v>1626</v>
      </c>
    </row>
    <row r="1140" spans="1:4" x14ac:dyDescent="0.25">
      <c r="A1140" s="52">
        <v>563689</v>
      </c>
      <c r="B1140" s="52" t="s">
        <v>1252</v>
      </c>
      <c r="C1140" s="52" t="s">
        <v>1734</v>
      </c>
      <c r="D1140" s="52" t="s">
        <v>1718</v>
      </c>
    </row>
    <row r="1141" spans="1:4" x14ac:dyDescent="0.25">
      <c r="A1141" s="52">
        <v>563716</v>
      </c>
      <c r="B1141" s="52" t="s">
        <v>1253</v>
      </c>
      <c r="C1141" s="52" t="s">
        <v>1717</v>
      </c>
      <c r="D1141" s="52" t="s">
        <v>1626</v>
      </c>
    </row>
    <row r="1142" spans="1:4" x14ac:dyDescent="0.25">
      <c r="A1142" s="52">
        <v>563725</v>
      </c>
      <c r="B1142" s="52" t="s">
        <v>107</v>
      </c>
      <c r="C1142" s="52" t="s">
        <v>1726</v>
      </c>
      <c r="D1142" s="52" t="s">
        <v>1626</v>
      </c>
    </row>
    <row r="1143" spans="1:4" x14ac:dyDescent="0.25">
      <c r="A1143" s="52">
        <v>563729</v>
      </c>
      <c r="B1143" s="52" t="s">
        <v>1254</v>
      </c>
      <c r="C1143" s="52" t="s">
        <v>1717</v>
      </c>
      <c r="D1143" s="52" t="s">
        <v>1626</v>
      </c>
    </row>
    <row r="1144" spans="1:4" x14ac:dyDescent="0.25">
      <c r="A1144" s="52">
        <v>563730</v>
      </c>
      <c r="B1144" s="52" t="s">
        <v>123</v>
      </c>
      <c r="C1144" s="52" t="s">
        <v>1729</v>
      </c>
      <c r="D1144" s="52" t="s">
        <v>1626</v>
      </c>
    </row>
    <row r="1145" spans="1:4" x14ac:dyDescent="0.25">
      <c r="A1145" s="52">
        <v>563742</v>
      </c>
      <c r="B1145" s="52" t="s">
        <v>1255</v>
      </c>
      <c r="C1145" s="52" t="s">
        <v>1730</v>
      </c>
      <c r="D1145" s="52" t="s">
        <v>1626</v>
      </c>
    </row>
    <row r="1146" spans="1:4" x14ac:dyDescent="0.25">
      <c r="A1146" s="52">
        <v>563775</v>
      </c>
      <c r="B1146" s="52" t="s">
        <v>115</v>
      </c>
      <c r="C1146" s="52" t="s">
        <v>1727</v>
      </c>
      <c r="D1146" s="52" t="s">
        <v>1626</v>
      </c>
    </row>
    <row r="1147" spans="1:4" x14ac:dyDescent="0.25">
      <c r="A1147" s="52">
        <v>563787</v>
      </c>
      <c r="B1147" s="52" t="s">
        <v>185</v>
      </c>
      <c r="C1147" s="52" t="s">
        <v>1731</v>
      </c>
      <c r="D1147" s="52" t="s">
        <v>1626</v>
      </c>
    </row>
    <row r="1148" spans="1:4" x14ac:dyDescent="0.25">
      <c r="A1148" s="52">
        <v>563792</v>
      </c>
      <c r="B1148" s="52" t="s">
        <v>132</v>
      </c>
      <c r="C1148" s="52" t="s">
        <v>1717</v>
      </c>
      <c r="D1148" s="52" t="s">
        <v>1626</v>
      </c>
    </row>
    <row r="1149" spans="1:4" x14ac:dyDescent="0.25">
      <c r="A1149" s="52">
        <v>563794</v>
      </c>
      <c r="B1149" s="52" t="s">
        <v>1256</v>
      </c>
      <c r="C1149" s="52" t="s">
        <v>1727</v>
      </c>
      <c r="D1149" s="52" t="s">
        <v>1626</v>
      </c>
    </row>
    <row r="1150" spans="1:4" x14ac:dyDescent="0.25">
      <c r="A1150" s="52">
        <v>563803</v>
      </c>
      <c r="B1150" s="52" t="s">
        <v>1257</v>
      </c>
      <c r="C1150" s="52" t="s">
        <v>1723</v>
      </c>
      <c r="D1150" s="52" t="s">
        <v>1626</v>
      </c>
    </row>
    <row r="1151" spans="1:4" x14ac:dyDescent="0.25">
      <c r="A1151" s="52">
        <v>563812</v>
      </c>
      <c r="B1151" s="52" t="s">
        <v>1258</v>
      </c>
      <c r="C1151" s="52" t="s">
        <v>1717</v>
      </c>
      <c r="D1151" s="52" t="s">
        <v>1626</v>
      </c>
    </row>
    <row r="1152" spans="1:4" x14ac:dyDescent="0.25">
      <c r="A1152" s="52">
        <v>563836</v>
      </c>
      <c r="B1152" s="52" t="s">
        <v>1259</v>
      </c>
      <c r="C1152" s="52" t="s">
        <v>1723</v>
      </c>
      <c r="D1152" s="52" t="s">
        <v>1626</v>
      </c>
    </row>
    <row r="1153" spans="1:4" x14ac:dyDescent="0.25">
      <c r="A1153" s="52">
        <v>563838</v>
      </c>
      <c r="B1153" s="52" t="s">
        <v>116</v>
      </c>
      <c r="C1153" s="52" t="s">
        <v>1727</v>
      </c>
      <c r="D1153" s="52" t="s">
        <v>1626</v>
      </c>
    </row>
    <row r="1154" spans="1:4" x14ac:dyDescent="0.25">
      <c r="A1154" s="52">
        <v>563865</v>
      </c>
      <c r="B1154" s="52" t="s">
        <v>186</v>
      </c>
      <c r="C1154" s="52" t="s">
        <v>1731</v>
      </c>
      <c r="D1154" s="52" t="s">
        <v>1626</v>
      </c>
    </row>
    <row r="1155" spans="1:4" x14ac:dyDescent="0.25">
      <c r="A1155" s="52">
        <v>563917</v>
      </c>
      <c r="B1155" s="52" t="s">
        <v>1260</v>
      </c>
      <c r="C1155" s="52" t="s">
        <v>1723</v>
      </c>
      <c r="D1155" s="52" t="s">
        <v>1627</v>
      </c>
    </row>
    <row r="1156" spans="1:4" x14ac:dyDescent="0.25">
      <c r="A1156" s="52">
        <v>564012</v>
      </c>
      <c r="B1156" s="52" t="s">
        <v>1616</v>
      </c>
      <c r="C1156" s="52" t="s">
        <v>1733</v>
      </c>
      <c r="D1156" s="52" t="s">
        <v>1626</v>
      </c>
    </row>
    <row r="1157" spans="1:4" x14ac:dyDescent="0.25">
      <c r="A1157" s="52">
        <v>564015</v>
      </c>
      <c r="B1157" s="52" t="s">
        <v>1732</v>
      </c>
      <c r="C1157" s="52" t="s">
        <v>1731</v>
      </c>
      <c r="D1157" s="52" t="s">
        <v>1626</v>
      </c>
    </row>
    <row r="1158" spans="1:4" x14ac:dyDescent="0.25">
      <c r="A1158" s="52">
        <v>564019</v>
      </c>
      <c r="B1158" s="52" t="s">
        <v>1596</v>
      </c>
      <c r="C1158" s="52" t="s">
        <v>1723</v>
      </c>
      <c r="D1158" s="52" t="s">
        <v>1626</v>
      </c>
    </row>
    <row r="1159" spans="1:4" x14ac:dyDescent="0.25">
      <c r="A1159" s="52">
        <v>580425</v>
      </c>
      <c r="B1159" s="52" t="s">
        <v>1261</v>
      </c>
      <c r="C1159" s="52" t="s">
        <v>1723</v>
      </c>
      <c r="D1159" s="52" t="s">
        <v>1627</v>
      </c>
    </row>
    <row r="1160" spans="1:4" x14ac:dyDescent="0.25">
      <c r="A1160" s="52">
        <v>580434</v>
      </c>
      <c r="B1160" s="52" t="s">
        <v>1262</v>
      </c>
      <c r="C1160" s="52" t="s">
        <v>1721</v>
      </c>
      <c r="D1160" s="52" t="s">
        <v>1626</v>
      </c>
    </row>
    <row r="1161" spans="1:4" x14ac:dyDescent="0.25">
      <c r="A1161" s="52">
        <v>580441</v>
      </c>
      <c r="B1161" s="52" t="s">
        <v>1263</v>
      </c>
      <c r="C1161" s="52" t="s">
        <v>1723</v>
      </c>
      <c r="D1161" s="52" t="s">
        <v>1626</v>
      </c>
    </row>
    <row r="1162" spans="1:4" x14ac:dyDescent="0.25">
      <c r="A1162" s="52">
        <v>580500</v>
      </c>
      <c r="B1162" s="52" t="s">
        <v>1264</v>
      </c>
      <c r="C1162" s="52" t="s">
        <v>1731</v>
      </c>
      <c r="D1162" s="52" t="s">
        <v>1718</v>
      </c>
    </row>
    <row r="1163" spans="1:4" x14ac:dyDescent="0.25">
      <c r="A1163" s="52">
        <v>580518</v>
      </c>
      <c r="B1163" s="52" t="s">
        <v>1265</v>
      </c>
      <c r="C1163" s="52" t="s">
        <v>1726</v>
      </c>
      <c r="D1163" s="52" t="s">
        <v>1626</v>
      </c>
    </row>
    <row r="1164" spans="1:4" x14ac:dyDescent="0.25">
      <c r="A1164" s="52">
        <v>580527</v>
      </c>
      <c r="B1164" s="52" t="s">
        <v>1266</v>
      </c>
      <c r="C1164" s="52" t="s">
        <v>1723</v>
      </c>
      <c r="D1164" s="52" t="s">
        <v>1626</v>
      </c>
    </row>
    <row r="1165" spans="1:4" x14ac:dyDescent="0.25">
      <c r="A1165" s="52">
        <v>580551</v>
      </c>
      <c r="B1165" s="52" t="s">
        <v>1267</v>
      </c>
      <c r="C1165" s="52" t="s">
        <v>1733</v>
      </c>
      <c r="D1165" s="52" t="s">
        <v>1626</v>
      </c>
    </row>
    <row r="1166" spans="1:4" x14ac:dyDescent="0.25">
      <c r="A1166" s="52">
        <v>580553</v>
      </c>
      <c r="B1166" s="52" t="s">
        <v>159</v>
      </c>
      <c r="C1166" s="52" t="s">
        <v>1720</v>
      </c>
      <c r="D1166" s="52" t="s">
        <v>1626</v>
      </c>
    </row>
    <row r="1167" spans="1:4" x14ac:dyDescent="0.25">
      <c r="A1167" s="52">
        <v>580554</v>
      </c>
      <c r="B1167" s="52" t="s">
        <v>1268</v>
      </c>
      <c r="C1167" s="52" t="s">
        <v>1717</v>
      </c>
      <c r="D1167" s="52" t="s">
        <v>1626</v>
      </c>
    </row>
    <row r="1168" spans="1:4" x14ac:dyDescent="0.25">
      <c r="A1168" s="52">
        <v>580555</v>
      </c>
      <c r="B1168" s="52" t="s">
        <v>1269</v>
      </c>
      <c r="C1168" s="52" t="s">
        <v>1717</v>
      </c>
      <c r="D1168" s="52" t="s">
        <v>1626</v>
      </c>
    </row>
    <row r="1169" spans="1:4" x14ac:dyDescent="0.25">
      <c r="A1169" s="52">
        <v>580561</v>
      </c>
      <c r="B1169" s="52" t="s">
        <v>1270</v>
      </c>
      <c r="C1169" s="52" t="s">
        <v>1721</v>
      </c>
      <c r="D1169" s="52" t="s">
        <v>1626</v>
      </c>
    </row>
    <row r="1170" spans="1:4" x14ac:dyDescent="0.25">
      <c r="A1170" s="52">
        <v>580582</v>
      </c>
      <c r="B1170" s="52" t="s">
        <v>1271</v>
      </c>
      <c r="C1170" s="52" t="s">
        <v>1726</v>
      </c>
      <c r="D1170" s="52" t="s">
        <v>1718</v>
      </c>
    </row>
    <row r="1171" spans="1:4" x14ac:dyDescent="0.25">
      <c r="A1171" s="52">
        <v>580587</v>
      </c>
      <c r="B1171" s="52" t="s">
        <v>133</v>
      </c>
      <c r="C1171" s="52" t="s">
        <v>1717</v>
      </c>
      <c r="D1171" s="52" t="s">
        <v>1626</v>
      </c>
    </row>
    <row r="1172" spans="1:4" x14ac:dyDescent="0.25">
      <c r="A1172" s="52">
        <v>580591</v>
      </c>
      <c r="B1172" s="52" t="s">
        <v>1272</v>
      </c>
      <c r="C1172" s="52" t="s">
        <v>1729</v>
      </c>
      <c r="D1172" s="52" t="s">
        <v>1627</v>
      </c>
    </row>
    <row r="1173" spans="1:4" x14ac:dyDescent="0.25">
      <c r="A1173" s="52">
        <v>580598</v>
      </c>
      <c r="B1173" s="52" t="s">
        <v>1273</v>
      </c>
      <c r="C1173" s="52" t="s">
        <v>1723</v>
      </c>
      <c r="D1173" s="52" t="s">
        <v>1626</v>
      </c>
    </row>
    <row r="1174" spans="1:4" x14ac:dyDescent="0.25">
      <c r="A1174" s="52">
        <v>580608</v>
      </c>
      <c r="B1174" s="52" t="s">
        <v>150</v>
      </c>
      <c r="C1174" s="52" t="s">
        <v>1723</v>
      </c>
      <c r="D1174" s="52" t="s">
        <v>1626</v>
      </c>
    </row>
    <row r="1175" spans="1:4" x14ac:dyDescent="0.25">
      <c r="A1175" s="52">
        <v>580609</v>
      </c>
      <c r="B1175" s="52" t="s">
        <v>1274</v>
      </c>
      <c r="C1175" s="52" t="s">
        <v>1731</v>
      </c>
      <c r="D1175" s="52" t="s">
        <v>1626</v>
      </c>
    </row>
    <row r="1176" spans="1:4" x14ac:dyDescent="0.25">
      <c r="A1176" s="52">
        <v>580622</v>
      </c>
      <c r="B1176" s="52" t="s">
        <v>1275</v>
      </c>
      <c r="C1176" s="52" t="s">
        <v>1734</v>
      </c>
      <c r="D1176" s="52" t="s">
        <v>1626</v>
      </c>
    </row>
    <row r="1177" spans="1:4" x14ac:dyDescent="0.25">
      <c r="A1177" s="52">
        <v>580630</v>
      </c>
      <c r="B1177" s="52" t="s">
        <v>1276</v>
      </c>
      <c r="C1177" s="52" t="s">
        <v>1723</v>
      </c>
      <c r="D1177" s="52" t="s">
        <v>1626</v>
      </c>
    </row>
    <row r="1178" spans="1:4" x14ac:dyDescent="0.25">
      <c r="A1178" s="52">
        <v>580631</v>
      </c>
      <c r="B1178" s="52" t="s">
        <v>1277</v>
      </c>
      <c r="C1178" s="52" t="s">
        <v>1717</v>
      </c>
      <c r="D1178" s="52" t="s">
        <v>1626</v>
      </c>
    </row>
    <row r="1179" spans="1:4" x14ac:dyDescent="0.25">
      <c r="A1179" s="52">
        <v>580637</v>
      </c>
      <c r="B1179" s="52" t="s">
        <v>1278</v>
      </c>
      <c r="C1179" s="52" t="s">
        <v>1731</v>
      </c>
      <c r="D1179" s="52" t="s">
        <v>1718</v>
      </c>
    </row>
    <row r="1180" spans="1:4" x14ac:dyDescent="0.25">
      <c r="A1180" s="52">
        <v>580643</v>
      </c>
      <c r="B1180" s="52" t="s">
        <v>1279</v>
      </c>
      <c r="C1180" s="52" t="s">
        <v>1717</v>
      </c>
      <c r="D1180" s="52" t="s">
        <v>1626</v>
      </c>
    </row>
    <row r="1181" spans="1:4" x14ac:dyDescent="0.25">
      <c r="A1181" s="52">
        <v>580700</v>
      </c>
      <c r="B1181" s="52" t="s">
        <v>1280</v>
      </c>
      <c r="C1181" s="52" t="s">
        <v>1731</v>
      </c>
      <c r="D1181" s="52" t="s">
        <v>1627</v>
      </c>
    </row>
    <row r="1182" spans="1:4" x14ac:dyDescent="0.25">
      <c r="A1182" s="52">
        <v>580706</v>
      </c>
      <c r="B1182" s="52" t="s">
        <v>1281</v>
      </c>
      <c r="C1182" s="52" t="s">
        <v>1723</v>
      </c>
      <c r="D1182" s="52" t="s">
        <v>1626</v>
      </c>
    </row>
    <row r="1183" spans="1:4" x14ac:dyDescent="0.25">
      <c r="A1183" s="52">
        <v>580760</v>
      </c>
      <c r="B1183" s="52" t="s">
        <v>1282</v>
      </c>
      <c r="C1183" s="52" t="s">
        <v>1730</v>
      </c>
      <c r="D1183" s="52" t="s">
        <v>1627</v>
      </c>
    </row>
    <row r="1184" spans="1:4" x14ac:dyDescent="0.25">
      <c r="A1184" s="52">
        <v>580780</v>
      </c>
      <c r="B1184" s="52" t="s">
        <v>1283</v>
      </c>
      <c r="C1184" s="52" t="s">
        <v>1734</v>
      </c>
      <c r="D1184" s="52" t="s">
        <v>1626</v>
      </c>
    </row>
    <row r="1185" spans="1:4" x14ac:dyDescent="0.25">
      <c r="A1185" s="52">
        <v>580846</v>
      </c>
      <c r="B1185" s="52" t="s">
        <v>1284</v>
      </c>
      <c r="C1185" s="52" t="s">
        <v>1733</v>
      </c>
      <c r="D1185" s="52" t="s">
        <v>1626</v>
      </c>
    </row>
    <row r="1186" spans="1:4" x14ac:dyDescent="0.25">
      <c r="A1186" s="52">
        <v>580848</v>
      </c>
      <c r="B1186" s="52" t="s">
        <v>1285</v>
      </c>
      <c r="C1186" s="52" t="s">
        <v>1717</v>
      </c>
      <c r="D1186" s="52" t="s">
        <v>1626</v>
      </c>
    </row>
    <row r="1187" spans="1:4" x14ac:dyDescent="0.25">
      <c r="A1187" s="52">
        <v>580850</v>
      </c>
      <c r="B1187" s="52" t="s">
        <v>1286</v>
      </c>
      <c r="C1187" s="52" t="s">
        <v>1734</v>
      </c>
      <c r="D1187" s="52" t="s">
        <v>1626</v>
      </c>
    </row>
    <row r="1188" spans="1:4" x14ac:dyDescent="0.25">
      <c r="A1188" s="52">
        <v>580851</v>
      </c>
      <c r="B1188" s="52" t="s">
        <v>1287</v>
      </c>
      <c r="C1188" s="52" t="s">
        <v>1734</v>
      </c>
      <c r="D1188" s="52" t="s">
        <v>1626</v>
      </c>
    </row>
    <row r="1189" spans="1:4" x14ac:dyDescent="0.25">
      <c r="A1189" s="52">
        <v>580853</v>
      </c>
      <c r="B1189" s="52" t="s">
        <v>1288</v>
      </c>
      <c r="C1189" s="52" t="s">
        <v>1733</v>
      </c>
      <c r="D1189" s="52" t="s">
        <v>1626</v>
      </c>
    </row>
    <row r="1190" spans="1:4" x14ac:dyDescent="0.25">
      <c r="A1190" s="52">
        <v>580868</v>
      </c>
      <c r="B1190" s="52" t="s">
        <v>1289</v>
      </c>
      <c r="C1190" s="52" t="s">
        <v>1727</v>
      </c>
      <c r="D1190" s="52" t="s">
        <v>1626</v>
      </c>
    </row>
    <row r="1191" spans="1:4" x14ac:dyDescent="0.25">
      <c r="A1191" s="52">
        <v>580878</v>
      </c>
      <c r="B1191" s="52" t="s">
        <v>1290</v>
      </c>
      <c r="C1191" s="52" t="s">
        <v>1726</v>
      </c>
      <c r="D1191" s="52" t="s">
        <v>1626</v>
      </c>
    </row>
    <row r="1192" spans="1:4" x14ac:dyDescent="0.25">
      <c r="A1192" s="52">
        <v>580881</v>
      </c>
      <c r="B1192" s="52" t="s">
        <v>1291</v>
      </c>
      <c r="C1192" s="52" t="s">
        <v>1730</v>
      </c>
      <c r="D1192" s="52" t="s">
        <v>1626</v>
      </c>
    </row>
    <row r="1193" spans="1:4" x14ac:dyDescent="0.25">
      <c r="A1193" s="52">
        <v>580890</v>
      </c>
      <c r="B1193" s="52" t="s">
        <v>134</v>
      </c>
      <c r="C1193" s="52" t="s">
        <v>1717</v>
      </c>
      <c r="D1193" s="52" t="s">
        <v>1626</v>
      </c>
    </row>
    <row r="1194" spans="1:4" x14ac:dyDescent="0.25">
      <c r="A1194" s="52">
        <v>580915</v>
      </c>
      <c r="B1194" s="52" t="s">
        <v>1292</v>
      </c>
      <c r="C1194" s="52" t="s">
        <v>1726</v>
      </c>
      <c r="D1194" s="52" t="s">
        <v>1626</v>
      </c>
    </row>
    <row r="1195" spans="1:4" x14ac:dyDescent="0.25">
      <c r="A1195" s="52">
        <v>580925</v>
      </c>
      <c r="B1195" s="52" t="s">
        <v>151</v>
      </c>
      <c r="C1195" s="52" t="s">
        <v>1723</v>
      </c>
      <c r="D1195" s="52" t="s">
        <v>1626</v>
      </c>
    </row>
    <row r="1196" spans="1:4" x14ac:dyDescent="0.25">
      <c r="A1196" s="52">
        <v>580938</v>
      </c>
      <c r="B1196" s="52" t="s">
        <v>1293</v>
      </c>
      <c r="C1196" s="52" t="s">
        <v>1734</v>
      </c>
      <c r="D1196" s="52" t="s">
        <v>1626</v>
      </c>
    </row>
    <row r="1197" spans="1:4" x14ac:dyDescent="0.25">
      <c r="A1197" s="52">
        <v>580939</v>
      </c>
      <c r="B1197" s="52" t="s">
        <v>1294</v>
      </c>
      <c r="C1197" s="52" t="s">
        <v>1726</v>
      </c>
      <c r="D1197" s="52" t="s">
        <v>1626</v>
      </c>
    </row>
    <row r="1198" spans="1:4" x14ac:dyDescent="0.25">
      <c r="A1198" s="52">
        <v>580944</v>
      </c>
      <c r="B1198" s="52" t="s">
        <v>1295</v>
      </c>
      <c r="C1198" s="52" t="s">
        <v>1720</v>
      </c>
      <c r="D1198" s="52" t="s">
        <v>1626</v>
      </c>
    </row>
    <row r="1199" spans="1:4" x14ac:dyDescent="0.25">
      <c r="A1199" s="52">
        <v>580954</v>
      </c>
      <c r="B1199" s="52" t="s">
        <v>1296</v>
      </c>
      <c r="C1199" s="52" t="s">
        <v>1727</v>
      </c>
      <c r="D1199" s="52" t="s">
        <v>1627</v>
      </c>
    </row>
    <row r="1200" spans="1:4" x14ac:dyDescent="0.25">
      <c r="A1200" s="52">
        <v>580963</v>
      </c>
      <c r="B1200" s="52" t="s">
        <v>1297</v>
      </c>
      <c r="C1200" s="52" t="s">
        <v>1723</v>
      </c>
      <c r="D1200" s="52" t="s">
        <v>1722</v>
      </c>
    </row>
    <row r="1201" spans="1:4" x14ac:dyDescent="0.25">
      <c r="A1201" s="52">
        <v>581007</v>
      </c>
      <c r="B1201" s="52" t="s">
        <v>1298</v>
      </c>
      <c r="C1201" s="52" t="s">
        <v>1723</v>
      </c>
      <c r="D1201" s="52" t="s">
        <v>1626</v>
      </c>
    </row>
    <row r="1202" spans="1:4" x14ac:dyDescent="0.25">
      <c r="A1202" s="52">
        <v>581011</v>
      </c>
      <c r="B1202" s="52" t="s">
        <v>1299</v>
      </c>
      <c r="C1202" s="52" t="s">
        <v>1723</v>
      </c>
      <c r="D1202" s="52" t="s">
        <v>1627</v>
      </c>
    </row>
    <row r="1203" spans="1:4" x14ac:dyDescent="0.25">
      <c r="A1203" s="52">
        <v>581012</v>
      </c>
      <c r="B1203" s="52" t="s">
        <v>1300</v>
      </c>
      <c r="C1203" s="52" t="s">
        <v>1719</v>
      </c>
      <c r="D1203" s="52" t="s">
        <v>1627</v>
      </c>
    </row>
    <row r="1204" spans="1:4" x14ac:dyDescent="0.25">
      <c r="A1204" s="52">
        <v>581057</v>
      </c>
      <c r="B1204" s="52" t="s">
        <v>1301</v>
      </c>
      <c r="C1204" s="52" t="s">
        <v>1723</v>
      </c>
      <c r="D1204" s="52" t="s">
        <v>1626</v>
      </c>
    </row>
    <row r="1205" spans="1:4" x14ac:dyDescent="0.25">
      <c r="A1205" s="52">
        <v>581070</v>
      </c>
      <c r="B1205" s="52" t="s">
        <v>1302</v>
      </c>
      <c r="C1205" s="52" t="s">
        <v>1734</v>
      </c>
      <c r="D1205" s="52" t="s">
        <v>1722</v>
      </c>
    </row>
    <row r="1206" spans="1:4" x14ac:dyDescent="0.25">
      <c r="A1206" s="52">
        <v>581209</v>
      </c>
      <c r="B1206" s="52" t="s">
        <v>1303</v>
      </c>
      <c r="C1206" s="52" t="s">
        <v>1717</v>
      </c>
      <c r="D1206" s="52" t="s">
        <v>1626</v>
      </c>
    </row>
    <row r="1207" spans="1:4" x14ac:dyDescent="0.25">
      <c r="A1207" s="52">
        <v>581211</v>
      </c>
      <c r="B1207" s="52" t="s">
        <v>1304</v>
      </c>
      <c r="C1207" s="52" t="s">
        <v>1717</v>
      </c>
      <c r="D1207" s="52" t="s">
        <v>1626</v>
      </c>
    </row>
    <row r="1208" spans="1:4" x14ac:dyDescent="0.25">
      <c r="A1208" s="52">
        <v>581233</v>
      </c>
      <c r="B1208" s="52" t="s">
        <v>1305</v>
      </c>
      <c r="C1208" s="52" t="s">
        <v>1729</v>
      </c>
      <c r="D1208" s="52" t="s">
        <v>1626</v>
      </c>
    </row>
    <row r="1209" spans="1:4" x14ac:dyDescent="0.25">
      <c r="A1209" s="52">
        <v>581234</v>
      </c>
      <c r="B1209" s="52" t="s">
        <v>1306</v>
      </c>
      <c r="C1209" s="52" t="s">
        <v>1731</v>
      </c>
      <c r="D1209" s="52" t="s">
        <v>1626</v>
      </c>
    </row>
    <row r="1210" spans="1:4" x14ac:dyDescent="0.25">
      <c r="A1210" s="52">
        <v>581247</v>
      </c>
      <c r="B1210" s="52" t="s">
        <v>1307</v>
      </c>
      <c r="C1210" s="52" t="s">
        <v>1733</v>
      </c>
      <c r="D1210" s="52" t="s">
        <v>1626</v>
      </c>
    </row>
    <row r="1211" spans="1:4" x14ac:dyDescent="0.25">
      <c r="A1211" s="52">
        <v>581252</v>
      </c>
      <c r="B1211" s="52" t="s">
        <v>1308</v>
      </c>
      <c r="C1211" s="52" t="s">
        <v>1727</v>
      </c>
      <c r="D1211" s="52" t="s">
        <v>1626</v>
      </c>
    </row>
    <row r="1212" spans="1:4" x14ac:dyDescent="0.25">
      <c r="A1212" s="52">
        <v>581269</v>
      </c>
      <c r="B1212" s="52" t="s">
        <v>1309</v>
      </c>
      <c r="C1212" s="52" t="s">
        <v>1733</v>
      </c>
      <c r="D1212" s="52" t="s">
        <v>1626</v>
      </c>
    </row>
    <row r="1213" spans="1:4" x14ac:dyDescent="0.25">
      <c r="A1213" s="52">
        <v>581270</v>
      </c>
      <c r="B1213" s="52" t="s">
        <v>1310</v>
      </c>
      <c r="C1213" s="52" t="s">
        <v>1731</v>
      </c>
      <c r="D1213" s="52" t="s">
        <v>1626</v>
      </c>
    </row>
    <row r="1214" spans="1:4" x14ac:dyDescent="0.25">
      <c r="A1214" s="52">
        <v>581278</v>
      </c>
      <c r="B1214" s="52" t="s">
        <v>1311</v>
      </c>
      <c r="C1214" s="52" t="s">
        <v>1723</v>
      </c>
      <c r="D1214" s="52" t="s">
        <v>1626</v>
      </c>
    </row>
    <row r="1215" spans="1:4" x14ac:dyDescent="0.25">
      <c r="A1215" s="52">
        <v>581293</v>
      </c>
      <c r="B1215" s="52" t="s">
        <v>1312</v>
      </c>
      <c r="C1215" s="52" t="s">
        <v>1726</v>
      </c>
      <c r="D1215" s="52" t="s">
        <v>1718</v>
      </c>
    </row>
    <row r="1216" spans="1:4" x14ac:dyDescent="0.25">
      <c r="A1216" s="52">
        <v>581294</v>
      </c>
      <c r="B1216" s="52" t="s">
        <v>1313</v>
      </c>
      <c r="C1216" s="52" t="s">
        <v>1731</v>
      </c>
      <c r="D1216" s="52" t="s">
        <v>1718</v>
      </c>
    </row>
    <row r="1217" spans="1:4" x14ac:dyDescent="0.25">
      <c r="A1217" s="52">
        <v>581309</v>
      </c>
      <c r="B1217" s="52" t="s">
        <v>1314</v>
      </c>
      <c r="C1217" s="52" t="s">
        <v>1720</v>
      </c>
      <c r="D1217" s="52" t="s">
        <v>1718</v>
      </c>
    </row>
    <row r="1218" spans="1:4" x14ac:dyDescent="0.25">
      <c r="A1218" s="52">
        <v>581310</v>
      </c>
      <c r="B1218" s="52" t="s">
        <v>1315</v>
      </c>
      <c r="C1218" s="52" t="s">
        <v>1723</v>
      </c>
      <c r="D1218" s="52" t="s">
        <v>1718</v>
      </c>
    </row>
    <row r="1219" spans="1:4" x14ac:dyDescent="0.25">
      <c r="A1219" s="52">
        <v>581312</v>
      </c>
      <c r="B1219" s="52" t="s">
        <v>1316</v>
      </c>
      <c r="C1219" s="52" t="s">
        <v>1721</v>
      </c>
      <c r="D1219" s="52" t="s">
        <v>1718</v>
      </c>
    </row>
    <row r="1220" spans="1:4" x14ac:dyDescent="0.25">
      <c r="A1220" s="52">
        <v>581314</v>
      </c>
      <c r="B1220" s="52" t="s">
        <v>205</v>
      </c>
      <c r="C1220" s="52" t="s">
        <v>1734</v>
      </c>
      <c r="D1220" s="52" t="s">
        <v>1626</v>
      </c>
    </row>
    <row r="1221" spans="1:4" x14ac:dyDescent="0.25">
      <c r="A1221" s="52">
        <v>581319</v>
      </c>
      <c r="B1221" s="52" t="s">
        <v>1317</v>
      </c>
      <c r="C1221" s="52" t="s">
        <v>1721</v>
      </c>
      <c r="D1221" s="52" t="s">
        <v>1626</v>
      </c>
    </row>
    <row r="1222" spans="1:4" x14ac:dyDescent="0.25">
      <c r="A1222" s="52">
        <v>581323</v>
      </c>
      <c r="B1222" s="52" t="s">
        <v>196</v>
      </c>
      <c r="C1222" s="52" t="s">
        <v>1733</v>
      </c>
      <c r="D1222" s="52" t="s">
        <v>1626</v>
      </c>
    </row>
    <row r="1223" spans="1:4" x14ac:dyDescent="0.25">
      <c r="A1223" s="52">
        <v>581325</v>
      </c>
      <c r="B1223" s="52" t="s">
        <v>1318</v>
      </c>
      <c r="C1223" s="52" t="s">
        <v>1719</v>
      </c>
      <c r="D1223" s="52" t="s">
        <v>1626</v>
      </c>
    </row>
    <row r="1224" spans="1:4" x14ac:dyDescent="0.25">
      <c r="A1224" s="52">
        <v>581341</v>
      </c>
      <c r="B1224" s="52" t="s">
        <v>1319</v>
      </c>
      <c r="C1224" s="52" t="s">
        <v>1720</v>
      </c>
      <c r="D1224" s="52" t="s">
        <v>1626</v>
      </c>
    </row>
    <row r="1225" spans="1:4" x14ac:dyDescent="0.25">
      <c r="A1225" s="52">
        <v>581342</v>
      </c>
      <c r="B1225" s="52" t="s">
        <v>197</v>
      </c>
      <c r="C1225" s="52" t="s">
        <v>1733</v>
      </c>
      <c r="D1225" s="52" t="s">
        <v>1626</v>
      </c>
    </row>
    <row r="1226" spans="1:4" x14ac:dyDescent="0.25">
      <c r="A1226" s="52">
        <v>581375</v>
      </c>
      <c r="B1226" s="52" t="s">
        <v>206</v>
      </c>
      <c r="C1226" s="52" t="s">
        <v>1734</v>
      </c>
      <c r="D1226" s="52" t="s">
        <v>1626</v>
      </c>
    </row>
    <row r="1227" spans="1:4" x14ac:dyDescent="0.25">
      <c r="A1227" s="52">
        <v>581382</v>
      </c>
      <c r="B1227" s="52" t="s">
        <v>1320</v>
      </c>
      <c r="C1227" s="52" t="s">
        <v>1731</v>
      </c>
      <c r="D1227" s="52" t="s">
        <v>1626</v>
      </c>
    </row>
    <row r="1228" spans="1:4" x14ac:dyDescent="0.25">
      <c r="A1228" s="52">
        <v>581427</v>
      </c>
      <c r="B1228" s="52" t="s">
        <v>1321</v>
      </c>
      <c r="C1228" s="52" t="s">
        <v>1727</v>
      </c>
      <c r="D1228" s="52" t="s">
        <v>1626</v>
      </c>
    </row>
    <row r="1229" spans="1:4" x14ac:dyDescent="0.25">
      <c r="A1229" s="52">
        <v>581428</v>
      </c>
      <c r="B1229" s="52" t="s">
        <v>187</v>
      </c>
      <c r="C1229" s="52" t="s">
        <v>1731</v>
      </c>
      <c r="D1229" s="52" t="s">
        <v>1626</v>
      </c>
    </row>
    <row r="1230" spans="1:4" x14ac:dyDescent="0.25">
      <c r="A1230" s="52">
        <v>581429</v>
      </c>
      <c r="B1230" s="52" t="s">
        <v>1322</v>
      </c>
      <c r="C1230" s="52" t="s">
        <v>1731</v>
      </c>
      <c r="D1230" s="52" t="s">
        <v>1626</v>
      </c>
    </row>
    <row r="1231" spans="1:4" x14ac:dyDescent="0.25">
      <c r="A1231" s="52">
        <v>581431</v>
      </c>
      <c r="B1231" s="52" t="s">
        <v>117</v>
      </c>
      <c r="C1231" s="52" t="s">
        <v>1727</v>
      </c>
      <c r="D1231" s="52" t="s">
        <v>1626</v>
      </c>
    </row>
    <row r="1232" spans="1:4" x14ac:dyDescent="0.25">
      <c r="A1232" s="52">
        <v>581446</v>
      </c>
      <c r="B1232" s="52" t="s">
        <v>1323</v>
      </c>
      <c r="C1232" s="52" t="s">
        <v>1726</v>
      </c>
      <c r="D1232" s="52" t="s">
        <v>1626</v>
      </c>
    </row>
    <row r="1233" spans="1:4" x14ac:dyDescent="0.25">
      <c r="A1233" s="52">
        <v>581483</v>
      </c>
      <c r="B1233" s="52" t="s">
        <v>124</v>
      </c>
      <c r="C1233" s="52" t="s">
        <v>1729</v>
      </c>
      <c r="D1233" s="52" t="s">
        <v>1626</v>
      </c>
    </row>
    <row r="1234" spans="1:4" x14ac:dyDescent="0.25">
      <c r="A1234" s="52">
        <v>581512</v>
      </c>
      <c r="B1234" s="52" t="s">
        <v>1324</v>
      </c>
      <c r="C1234" s="52" t="s">
        <v>1733</v>
      </c>
      <c r="D1234" s="52" t="s">
        <v>1626</v>
      </c>
    </row>
    <row r="1235" spans="1:4" x14ac:dyDescent="0.25">
      <c r="A1235" s="52">
        <v>581519</v>
      </c>
      <c r="B1235" s="52" t="s">
        <v>160</v>
      </c>
      <c r="C1235" s="52" t="s">
        <v>1720</v>
      </c>
      <c r="D1235" s="52" t="s">
        <v>1626</v>
      </c>
    </row>
    <row r="1236" spans="1:4" x14ac:dyDescent="0.25">
      <c r="A1236" s="52">
        <v>581523</v>
      </c>
      <c r="B1236" s="52" t="s">
        <v>1325</v>
      </c>
      <c r="C1236" s="52" t="s">
        <v>1723</v>
      </c>
      <c r="D1236" s="52" t="s">
        <v>1626</v>
      </c>
    </row>
    <row r="1237" spans="1:4" x14ac:dyDescent="0.25">
      <c r="A1237" s="52">
        <v>581560</v>
      </c>
      <c r="B1237" s="52" t="s">
        <v>1326</v>
      </c>
      <c r="C1237" s="52" t="s">
        <v>1721</v>
      </c>
      <c r="D1237" s="52" t="s">
        <v>1626</v>
      </c>
    </row>
    <row r="1238" spans="1:4" x14ac:dyDescent="0.25">
      <c r="A1238" s="52">
        <v>581561</v>
      </c>
      <c r="B1238" s="52" t="s">
        <v>1327</v>
      </c>
      <c r="C1238" s="52" t="s">
        <v>1721</v>
      </c>
      <c r="D1238" s="52" t="s">
        <v>1626</v>
      </c>
    </row>
    <row r="1239" spans="1:4" x14ac:dyDescent="0.25">
      <c r="A1239" s="52">
        <v>581685</v>
      </c>
      <c r="B1239" s="52" t="s">
        <v>1328</v>
      </c>
      <c r="C1239" s="52" t="s">
        <v>1727</v>
      </c>
      <c r="D1239" s="52" t="s">
        <v>1626</v>
      </c>
    </row>
    <row r="1240" spans="1:4" x14ac:dyDescent="0.25">
      <c r="A1240" s="52">
        <v>581687</v>
      </c>
      <c r="B1240" s="52" t="s">
        <v>1329</v>
      </c>
      <c r="C1240" s="52" t="s">
        <v>1727</v>
      </c>
      <c r="D1240" s="52" t="s">
        <v>1718</v>
      </c>
    </row>
    <row r="1241" spans="1:4" x14ac:dyDescent="0.25">
      <c r="A1241" s="52">
        <v>581693</v>
      </c>
      <c r="B1241" s="52" t="s">
        <v>1330</v>
      </c>
      <c r="C1241" s="52" t="s">
        <v>1727</v>
      </c>
      <c r="D1241" s="52" t="s">
        <v>1626</v>
      </c>
    </row>
    <row r="1242" spans="1:4" x14ac:dyDescent="0.25">
      <c r="A1242" s="52">
        <v>581694</v>
      </c>
      <c r="B1242" s="52" t="s">
        <v>1331</v>
      </c>
      <c r="C1242" s="52" t="s">
        <v>1727</v>
      </c>
      <c r="D1242" s="52" t="s">
        <v>1626</v>
      </c>
    </row>
    <row r="1243" spans="1:4" x14ac:dyDescent="0.25">
      <c r="A1243" s="52">
        <v>581711</v>
      </c>
      <c r="B1243" s="52" t="s">
        <v>1332</v>
      </c>
      <c r="C1243" s="52" t="s">
        <v>1723</v>
      </c>
      <c r="D1243" s="52" t="s">
        <v>1718</v>
      </c>
    </row>
    <row r="1244" spans="1:4" x14ac:dyDescent="0.25">
      <c r="A1244" s="52">
        <v>581721</v>
      </c>
      <c r="B1244" s="52" t="s">
        <v>1333</v>
      </c>
      <c r="C1244" s="52" t="s">
        <v>1721</v>
      </c>
      <c r="D1244" s="52" t="s">
        <v>1626</v>
      </c>
    </row>
    <row r="1245" spans="1:4" x14ac:dyDescent="0.25">
      <c r="A1245" s="52">
        <v>581749</v>
      </c>
      <c r="B1245" s="52" t="s">
        <v>1334</v>
      </c>
      <c r="C1245" s="52" t="s">
        <v>1726</v>
      </c>
      <c r="D1245" s="52" t="s">
        <v>1626</v>
      </c>
    </row>
    <row r="1246" spans="1:4" x14ac:dyDescent="0.25">
      <c r="A1246" s="52">
        <v>581750</v>
      </c>
      <c r="B1246" s="52" t="s">
        <v>1335</v>
      </c>
      <c r="C1246" s="52" t="s">
        <v>1726</v>
      </c>
      <c r="D1246" s="52" t="s">
        <v>1626</v>
      </c>
    </row>
    <row r="1247" spans="1:4" x14ac:dyDescent="0.25">
      <c r="A1247" s="52">
        <v>581766</v>
      </c>
      <c r="B1247" s="52" t="s">
        <v>1336</v>
      </c>
      <c r="C1247" s="52" t="s">
        <v>1727</v>
      </c>
      <c r="D1247" s="52" t="s">
        <v>1626</v>
      </c>
    </row>
    <row r="1248" spans="1:4" x14ac:dyDescent="0.25">
      <c r="A1248" s="52">
        <v>581781</v>
      </c>
      <c r="B1248" s="52" t="s">
        <v>1337</v>
      </c>
      <c r="C1248" s="52" t="s">
        <v>1726</v>
      </c>
      <c r="D1248" s="52" t="s">
        <v>1718</v>
      </c>
    </row>
    <row r="1249" spans="1:4" x14ac:dyDescent="0.25">
      <c r="A1249" s="52">
        <v>581787</v>
      </c>
      <c r="B1249" s="52" t="s">
        <v>1338</v>
      </c>
      <c r="C1249" s="52" t="s">
        <v>1727</v>
      </c>
      <c r="D1249" s="52" t="s">
        <v>1626</v>
      </c>
    </row>
    <row r="1250" spans="1:4" x14ac:dyDescent="0.25">
      <c r="A1250" s="52">
        <v>581802</v>
      </c>
      <c r="B1250" s="52" t="s">
        <v>188</v>
      </c>
      <c r="C1250" s="52" t="s">
        <v>1731</v>
      </c>
      <c r="D1250" s="52" t="s">
        <v>1626</v>
      </c>
    </row>
    <row r="1251" spans="1:4" x14ac:dyDescent="0.25">
      <c r="A1251" s="52">
        <v>581814</v>
      </c>
      <c r="B1251" s="52" t="s">
        <v>108</v>
      </c>
      <c r="C1251" s="52" t="s">
        <v>1726</v>
      </c>
      <c r="D1251" s="52" t="s">
        <v>1626</v>
      </c>
    </row>
    <row r="1252" spans="1:4" x14ac:dyDescent="0.25">
      <c r="A1252" s="52">
        <v>581833</v>
      </c>
      <c r="B1252" s="52" t="s">
        <v>118</v>
      </c>
      <c r="C1252" s="52" t="s">
        <v>1727</v>
      </c>
      <c r="D1252" s="52" t="s">
        <v>1626</v>
      </c>
    </row>
    <row r="1253" spans="1:4" x14ac:dyDescent="0.25">
      <c r="A1253" s="52">
        <v>581834</v>
      </c>
      <c r="B1253" s="52" t="s">
        <v>119</v>
      </c>
      <c r="C1253" s="52" t="s">
        <v>1727</v>
      </c>
      <c r="D1253" s="52" t="s">
        <v>1626</v>
      </c>
    </row>
    <row r="1254" spans="1:4" x14ac:dyDescent="0.25">
      <c r="A1254" s="52">
        <v>581837</v>
      </c>
      <c r="B1254" s="52" t="s">
        <v>1339</v>
      </c>
      <c r="C1254" s="52" t="s">
        <v>1726</v>
      </c>
      <c r="D1254" s="52" t="s">
        <v>1626</v>
      </c>
    </row>
    <row r="1255" spans="1:4" x14ac:dyDescent="0.25">
      <c r="A1255" s="52">
        <v>581839</v>
      </c>
      <c r="B1255" s="52" t="s">
        <v>109</v>
      </c>
      <c r="C1255" s="52" t="s">
        <v>1726</v>
      </c>
      <c r="D1255" s="52" t="s">
        <v>1626</v>
      </c>
    </row>
    <row r="1256" spans="1:4" x14ac:dyDescent="0.25">
      <c r="A1256" s="52">
        <v>581847</v>
      </c>
      <c r="B1256" s="52" t="s">
        <v>1340</v>
      </c>
      <c r="C1256" s="52" t="s">
        <v>1730</v>
      </c>
      <c r="D1256" s="52" t="s">
        <v>1718</v>
      </c>
    </row>
    <row r="1257" spans="1:4" x14ac:dyDescent="0.25">
      <c r="A1257" s="52">
        <v>581856</v>
      </c>
      <c r="B1257" s="52" t="s">
        <v>1341</v>
      </c>
      <c r="C1257" s="52" t="s">
        <v>1723</v>
      </c>
      <c r="D1257" s="52" t="s">
        <v>1626</v>
      </c>
    </row>
    <row r="1258" spans="1:4" x14ac:dyDescent="0.25">
      <c r="A1258" s="52">
        <v>581870</v>
      </c>
      <c r="B1258" s="52" t="s">
        <v>1342</v>
      </c>
      <c r="C1258" s="52" t="s">
        <v>1727</v>
      </c>
      <c r="D1258" s="52" t="s">
        <v>1626</v>
      </c>
    </row>
    <row r="1259" spans="1:4" x14ac:dyDescent="0.25">
      <c r="A1259" s="52">
        <v>581872</v>
      </c>
      <c r="B1259" s="52" t="s">
        <v>1343</v>
      </c>
      <c r="C1259" s="52" t="s">
        <v>1727</v>
      </c>
      <c r="D1259" s="52" t="s">
        <v>1626</v>
      </c>
    </row>
    <row r="1260" spans="1:4" x14ac:dyDescent="0.25">
      <c r="A1260" s="52">
        <v>581887</v>
      </c>
      <c r="B1260" s="52" t="s">
        <v>1344</v>
      </c>
      <c r="C1260" s="52" t="s">
        <v>1734</v>
      </c>
      <c r="D1260" s="52" t="s">
        <v>1626</v>
      </c>
    </row>
    <row r="1261" spans="1:4" x14ac:dyDescent="0.25">
      <c r="A1261" s="52">
        <v>581921</v>
      </c>
      <c r="B1261" s="52" t="s">
        <v>1345</v>
      </c>
      <c r="C1261" s="52" t="s">
        <v>1734</v>
      </c>
      <c r="D1261" s="52" t="s">
        <v>1626</v>
      </c>
    </row>
    <row r="1262" spans="1:4" x14ac:dyDescent="0.25">
      <c r="A1262" s="52">
        <v>581922</v>
      </c>
      <c r="B1262" s="52" t="s">
        <v>1218</v>
      </c>
      <c r="C1262" s="52" t="s">
        <v>1730</v>
      </c>
      <c r="D1262" s="52" t="s">
        <v>1718</v>
      </c>
    </row>
    <row r="1263" spans="1:4" x14ac:dyDescent="0.25">
      <c r="A1263" s="52">
        <v>581923</v>
      </c>
      <c r="B1263" s="52" t="s">
        <v>207</v>
      </c>
      <c r="C1263" s="52" t="s">
        <v>1734</v>
      </c>
      <c r="D1263" s="52" t="s">
        <v>1626</v>
      </c>
    </row>
    <row r="1264" spans="1:4" x14ac:dyDescent="0.25">
      <c r="A1264" s="52">
        <v>581937</v>
      </c>
      <c r="B1264" s="52" t="s">
        <v>1346</v>
      </c>
      <c r="C1264" s="52" t="s">
        <v>1731</v>
      </c>
      <c r="D1264" s="52" t="s">
        <v>1626</v>
      </c>
    </row>
    <row r="1265" spans="1:4" x14ac:dyDescent="0.25">
      <c r="A1265" s="52">
        <v>581955</v>
      </c>
      <c r="B1265" s="52" t="s">
        <v>1347</v>
      </c>
      <c r="C1265" s="52" t="s">
        <v>1729</v>
      </c>
      <c r="D1265" s="52" t="s">
        <v>1626</v>
      </c>
    </row>
    <row r="1266" spans="1:4" x14ac:dyDescent="0.25">
      <c r="A1266" s="52">
        <v>581961</v>
      </c>
      <c r="B1266" s="52" t="s">
        <v>1348</v>
      </c>
      <c r="C1266" s="52" t="s">
        <v>1729</v>
      </c>
      <c r="D1266" s="52" t="s">
        <v>1626</v>
      </c>
    </row>
    <row r="1267" spans="1:4" x14ac:dyDescent="0.25">
      <c r="A1267" s="52">
        <v>581991</v>
      </c>
      <c r="B1267" s="52" t="s">
        <v>125</v>
      </c>
      <c r="C1267" s="52" t="s">
        <v>1729</v>
      </c>
      <c r="D1267" s="52" t="s">
        <v>1626</v>
      </c>
    </row>
    <row r="1268" spans="1:4" x14ac:dyDescent="0.25">
      <c r="A1268" s="52">
        <v>581993</v>
      </c>
      <c r="B1268" s="52" t="s">
        <v>1349</v>
      </c>
      <c r="C1268" s="52" t="s">
        <v>1726</v>
      </c>
      <c r="D1268" s="52" t="s">
        <v>1627</v>
      </c>
    </row>
    <row r="1269" spans="1:4" x14ac:dyDescent="0.25">
      <c r="A1269" s="52">
        <v>582001</v>
      </c>
      <c r="B1269" s="52" t="s">
        <v>1350</v>
      </c>
      <c r="C1269" s="52" t="s">
        <v>1723</v>
      </c>
      <c r="D1269" s="52" t="s">
        <v>1626</v>
      </c>
    </row>
    <row r="1270" spans="1:4" x14ac:dyDescent="0.25">
      <c r="A1270" s="52">
        <v>582002</v>
      </c>
      <c r="B1270" s="52" t="s">
        <v>1351</v>
      </c>
      <c r="C1270" s="52" t="s">
        <v>1720</v>
      </c>
      <c r="D1270" s="52" t="s">
        <v>1626</v>
      </c>
    </row>
    <row r="1271" spans="1:4" x14ac:dyDescent="0.25">
      <c r="A1271" s="52">
        <v>582017</v>
      </c>
      <c r="B1271" s="52" t="s">
        <v>1352</v>
      </c>
      <c r="C1271" s="52" t="s">
        <v>1723</v>
      </c>
      <c r="D1271" s="52" t="s">
        <v>1627</v>
      </c>
    </row>
    <row r="1272" spans="1:4" x14ac:dyDescent="0.25">
      <c r="A1272" s="52">
        <v>582054</v>
      </c>
      <c r="B1272" s="52" t="s">
        <v>1353</v>
      </c>
      <c r="C1272" s="52" t="s">
        <v>1723</v>
      </c>
      <c r="D1272" s="52" t="s">
        <v>1626</v>
      </c>
    </row>
    <row r="1273" spans="1:4" x14ac:dyDescent="0.25">
      <c r="A1273" s="52">
        <v>582055</v>
      </c>
      <c r="B1273" s="52" t="s">
        <v>1354</v>
      </c>
      <c r="C1273" s="52" t="s">
        <v>1723</v>
      </c>
      <c r="D1273" s="52" t="s">
        <v>1626</v>
      </c>
    </row>
    <row r="1274" spans="1:4" x14ac:dyDescent="0.25">
      <c r="A1274" s="52">
        <v>582056</v>
      </c>
      <c r="B1274" s="52" t="s">
        <v>1355</v>
      </c>
      <c r="C1274" s="52" t="s">
        <v>1723</v>
      </c>
      <c r="D1274" s="52" t="s">
        <v>1626</v>
      </c>
    </row>
    <row r="1275" spans="1:4" x14ac:dyDescent="0.25">
      <c r="A1275" s="52">
        <v>582067</v>
      </c>
      <c r="B1275" s="52" t="s">
        <v>1356</v>
      </c>
      <c r="C1275" s="52" t="s">
        <v>1734</v>
      </c>
      <c r="D1275" s="52" t="s">
        <v>1627</v>
      </c>
    </row>
    <row r="1276" spans="1:4" x14ac:dyDescent="0.25">
      <c r="A1276" s="52">
        <v>582077</v>
      </c>
      <c r="B1276" s="52" t="s">
        <v>1357</v>
      </c>
      <c r="C1276" s="52" t="s">
        <v>1719</v>
      </c>
      <c r="D1276" s="52" t="s">
        <v>1627</v>
      </c>
    </row>
    <row r="1277" spans="1:4" x14ac:dyDescent="0.25">
      <c r="A1277" s="52">
        <v>582107</v>
      </c>
      <c r="B1277" s="52" t="s">
        <v>1358</v>
      </c>
      <c r="C1277" s="52" t="s">
        <v>1717</v>
      </c>
      <c r="D1277" s="52" t="s">
        <v>1626</v>
      </c>
    </row>
    <row r="1278" spans="1:4" x14ac:dyDescent="0.25">
      <c r="A1278" s="52">
        <v>582115</v>
      </c>
      <c r="B1278" s="52" t="s">
        <v>1359</v>
      </c>
      <c r="C1278" s="52" t="s">
        <v>1726</v>
      </c>
      <c r="D1278" s="52" t="s">
        <v>1626</v>
      </c>
    </row>
    <row r="1279" spans="1:4" x14ac:dyDescent="0.25">
      <c r="A1279" s="52">
        <v>582146</v>
      </c>
      <c r="B1279" s="52" t="s">
        <v>1360</v>
      </c>
      <c r="C1279" s="52" t="s">
        <v>1723</v>
      </c>
      <c r="D1279" s="52" t="s">
        <v>1626</v>
      </c>
    </row>
    <row r="1280" spans="1:4" x14ac:dyDescent="0.25">
      <c r="A1280" s="52">
        <v>582147</v>
      </c>
      <c r="B1280" s="52" t="s">
        <v>1361</v>
      </c>
      <c r="C1280" s="52" t="s">
        <v>1717</v>
      </c>
      <c r="D1280" s="52" t="s">
        <v>1626</v>
      </c>
    </row>
    <row r="1281" spans="1:4" x14ac:dyDescent="0.25">
      <c r="A1281" s="52">
        <v>582160</v>
      </c>
      <c r="B1281" s="52" t="s">
        <v>1362</v>
      </c>
      <c r="C1281" s="52" t="s">
        <v>1731</v>
      </c>
      <c r="D1281" s="52" t="s">
        <v>1718</v>
      </c>
    </row>
    <row r="1282" spans="1:4" x14ac:dyDescent="0.25">
      <c r="A1282" s="52">
        <v>582161</v>
      </c>
      <c r="B1282" s="52" t="s">
        <v>1363</v>
      </c>
      <c r="C1282" s="52" t="s">
        <v>1733</v>
      </c>
      <c r="D1282" s="52" t="s">
        <v>1718</v>
      </c>
    </row>
    <row r="1283" spans="1:4" x14ac:dyDescent="0.25">
      <c r="A1283" s="52">
        <v>582232</v>
      </c>
      <c r="B1283" s="52" t="s">
        <v>1364</v>
      </c>
      <c r="C1283" s="52" t="s">
        <v>1723</v>
      </c>
      <c r="D1283" s="52" t="s">
        <v>1626</v>
      </c>
    </row>
    <row r="1284" spans="1:4" x14ac:dyDescent="0.25">
      <c r="A1284" s="52">
        <v>582233</v>
      </c>
      <c r="B1284" s="52" t="s">
        <v>1365</v>
      </c>
      <c r="C1284" s="52" t="s">
        <v>1717</v>
      </c>
      <c r="D1284" s="52" t="s">
        <v>1626</v>
      </c>
    </row>
    <row r="1285" spans="1:4" x14ac:dyDescent="0.25">
      <c r="A1285" s="52">
        <v>582235</v>
      </c>
      <c r="B1285" s="52" t="s">
        <v>1366</v>
      </c>
      <c r="C1285" s="52" t="s">
        <v>1720</v>
      </c>
      <c r="D1285" s="52" t="s">
        <v>1718</v>
      </c>
    </row>
    <row r="1286" spans="1:4" x14ac:dyDescent="0.25">
      <c r="A1286" s="52">
        <v>582236</v>
      </c>
      <c r="B1286" s="52" t="s">
        <v>1367</v>
      </c>
      <c r="C1286" s="52" t="s">
        <v>1723</v>
      </c>
      <c r="D1286" s="52" t="s">
        <v>1718</v>
      </c>
    </row>
    <row r="1287" spans="1:4" x14ac:dyDescent="0.25">
      <c r="A1287" s="52">
        <v>582239</v>
      </c>
      <c r="B1287" s="52" t="s">
        <v>1368</v>
      </c>
      <c r="C1287" s="52" t="s">
        <v>1734</v>
      </c>
      <c r="D1287" s="52" t="s">
        <v>1626</v>
      </c>
    </row>
    <row r="1288" spans="1:4" x14ac:dyDescent="0.25">
      <c r="A1288" s="52">
        <v>582241</v>
      </c>
      <c r="B1288" s="52" t="s">
        <v>1508</v>
      </c>
      <c r="C1288" s="52" t="s">
        <v>1717</v>
      </c>
      <c r="D1288" s="52" t="s">
        <v>1626</v>
      </c>
    </row>
    <row r="1289" spans="1:4" x14ac:dyDescent="0.25">
      <c r="A1289" s="52">
        <v>582244</v>
      </c>
      <c r="B1289" s="52" t="s">
        <v>1369</v>
      </c>
      <c r="C1289" s="52" t="s">
        <v>1731</v>
      </c>
      <c r="D1289" s="52" t="s">
        <v>1627</v>
      </c>
    </row>
    <row r="1290" spans="1:4" x14ac:dyDescent="0.25">
      <c r="A1290" s="52">
        <v>582245</v>
      </c>
      <c r="B1290" s="52" t="s">
        <v>1370</v>
      </c>
      <c r="C1290" s="52" t="s">
        <v>1730</v>
      </c>
      <c r="D1290" s="52" t="s">
        <v>1626</v>
      </c>
    </row>
    <row r="1291" spans="1:4" x14ac:dyDescent="0.25">
      <c r="A1291" s="52">
        <v>582261</v>
      </c>
      <c r="B1291" s="52" t="s">
        <v>1371</v>
      </c>
      <c r="C1291" s="52" t="s">
        <v>1719</v>
      </c>
      <c r="D1291" s="52" t="s">
        <v>1626</v>
      </c>
    </row>
    <row r="1292" spans="1:4" x14ac:dyDescent="0.25">
      <c r="A1292" s="52">
        <v>582264</v>
      </c>
      <c r="B1292" s="52" t="s">
        <v>1372</v>
      </c>
      <c r="C1292" s="52" t="s">
        <v>1717</v>
      </c>
      <c r="D1292" s="52" t="s">
        <v>1626</v>
      </c>
    </row>
    <row r="1293" spans="1:4" x14ac:dyDescent="0.25">
      <c r="A1293" s="52">
        <v>582266</v>
      </c>
      <c r="B1293" s="52" t="s">
        <v>1373</v>
      </c>
      <c r="C1293" s="52" t="s">
        <v>1719</v>
      </c>
      <c r="D1293" s="52" t="s">
        <v>1626</v>
      </c>
    </row>
    <row r="1294" spans="1:4" x14ac:dyDescent="0.25">
      <c r="A1294" s="52">
        <v>582280</v>
      </c>
      <c r="B1294" s="52" t="s">
        <v>1374</v>
      </c>
      <c r="C1294" s="52" t="s">
        <v>1719</v>
      </c>
      <c r="D1294" s="52" t="s">
        <v>1626</v>
      </c>
    </row>
    <row r="1295" spans="1:4" x14ac:dyDescent="0.25">
      <c r="A1295" s="52">
        <v>582297</v>
      </c>
      <c r="B1295" s="52" t="s">
        <v>1375</v>
      </c>
      <c r="C1295" s="52" t="s">
        <v>1719</v>
      </c>
      <c r="D1295" s="52" t="s">
        <v>1626</v>
      </c>
    </row>
    <row r="1296" spans="1:4" x14ac:dyDescent="0.25">
      <c r="A1296" s="52">
        <v>582300</v>
      </c>
      <c r="B1296" s="52" t="s">
        <v>1376</v>
      </c>
      <c r="C1296" s="52" t="s">
        <v>1729</v>
      </c>
      <c r="D1296" s="52" t="s">
        <v>1626</v>
      </c>
    </row>
    <row r="1297" spans="1:4" x14ac:dyDescent="0.25">
      <c r="A1297" s="52">
        <v>582306</v>
      </c>
      <c r="B1297" s="52" t="s">
        <v>1377</v>
      </c>
      <c r="C1297" s="52" t="s">
        <v>1723</v>
      </c>
      <c r="D1297" s="52" t="s">
        <v>1626</v>
      </c>
    </row>
    <row r="1298" spans="1:4" x14ac:dyDescent="0.25">
      <c r="A1298" s="52">
        <v>582332</v>
      </c>
      <c r="B1298" s="52" t="s">
        <v>1509</v>
      </c>
      <c r="C1298" s="52" t="s">
        <v>1727</v>
      </c>
      <c r="D1298" s="52" t="s">
        <v>1626</v>
      </c>
    </row>
    <row r="1299" spans="1:4" x14ac:dyDescent="0.25">
      <c r="A1299" s="52">
        <v>582344</v>
      </c>
      <c r="B1299" s="52" t="s">
        <v>1510</v>
      </c>
      <c r="C1299" s="52" t="s">
        <v>1727</v>
      </c>
      <c r="D1299" s="52" t="s">
        <v>1626</v>
      </c>
    </row>
    <row r="1300" spans="1:4" x14ac:dyDescent="0.25">
      <c r="A1300" s="52">
        <v>582346</v>
      </c>
      <c r="B1300" s="52" t="s">
        <v>1378</v>
      </c>
      <c r="C1300" s="52" t="s">
        <v>1733</v>
      </c>
      <c r="D1300" s="52" t="s">
        <v>1626</v>
      </c>
    </row>
    <row r="1301" spans="1:4" x14ac:dyDescent="0.25">
      <c r="A1301" s="52">
        <v>582359</v>
      </c>
      <c r="B1301" s="52" t="s">
        <v>1511</v>
      </c>
      <c r="C1301" s="52" t="s">
        <v>1717</v>
      </c>
      <c r="D1301" s="52" t="s">
        <v>1626</v>
      </c>
    </row>
    <row r="1302" spans="1:4" x14ac:dyDescent="0.25">
      <c r="A1302" s="52">
        <v>582365</v>
      </c>
      <c r="B1302" s="52" t="s">
        <v>1512</v>
      </c>
      <c r="C1302" s="52" t="s">
        <v>1733</v>
      </c>
      <c r="D1302" s="52" t="s">
        <v>1626</v>
      </c>
    </row>
    <row r="1303" spans="1:4" x14ac:dyDescent="0.25">
      <c r="A1303" s="52">
        <v>582367</v>
      </c>
      <c r="B1303" s="52" t="s">
        <v>1513</v>
      </c>
      <c r="C1303" s="52" t="s">
        <v>1733</v>
      </c>
      <c r="D1303" s="52" t="s">
        <v>1626</v>
      </c>
    </row>
    <row r="1304" spans="1:4" x14ac:dyDescent="0.25">
      <c r="A1304" s="52">
        <v>582370</v>
      </c>
      <c r="B1304" s="52" t="s">
        <v>1514</v>
      </c>
      <c r="C1304" s="52" t="s">
        <v>1721</v>
      </c>
      <c r="D1304" s="52" t="s">
        <v>1626</v>
      </c>
    </row>
    <row r="1305" spans="1:4" x14ac:dyDescent="0.25">
      <c r="A1305" s="52">
        <v>582371</v>
      </c>
      <c r="B1305" s="52" t="s">
        <v>1608</v>
      </c>
      <c r="C1305" s="52" t="s">
        <v>1727</v>
      </c>
      <c r="D1305" s="52" t="s">
        <v>1626</v>
      </c>
    </row>
    <row r="1306" spans="1:4" x14ac:dyDescent="0.25">
      <c r="A1306" s="52">
        <v>582376</v>
      </c>
      <c r="B1306" s="52" t="s">
        <v>1515</v>
      </c>
      <c r="C1306" s="52" t="s">
        <v>1731</v>
      </c>
      <c r="D1306" s="52" t="s">
        <v>1626</v>
      </c>
    </row>
    <row r="1307" spans="1:4" x14ac:dyDescent="0.25">
      <c r="A1307" s="52">
        <v>582381</v>
      </c>
      <c r="B1307" s="52" t="s">
        <v>1516</v>
      </c>
      <c r="C1307" s="52" t="s">
        <v>1726</v>
      </c>
      <c r="D1307" s="52" t="s">
        <v>1626</v>
      </c>
    </row>
    <row r="1308" spans="1:4" x14ac:dyDescent="0.25">
      <c r="A1308" s="52">
        <v>582400</v>
      </c>
      <c r="B1308" s="52" t="s">
        <v>1517</v>
      </c>
      <c r="C1308" s="52" t="s">
        <v>1730</v>
      </c>
      <c r="D1308" s="52" t="s">
        <v>1626</v>
      </c>
    </row>
    <row r="1309" spans="1:4" x14ac:dyDescent="0.25">
      <c r="A1309" s="52">
        <v>582432</v>
      </c>
      <c r="B1309" s="52" t="s">
        <v>1518</v>
      </c>
      <c r="C1309" s="52" t="s">
        <v>1727</v>
      </c>
      <c r="D1309" s="52" t="s">
        <v>1627</v>
      </c>
    </row>
    <row r="1310" spans="1:4" x14ac:dyDescent="0.25">
      <c r="A1310" s="52">
        <v>582433</v>
      </c>
      <c r="B1310" s="52" t="s">
        <v>1519</v>
      </c>
      <c r="C1310" s="52" t="s">
        <v>1727</v>
      </c>
      <c r="D1310" s="52" t="s">
        <v>1627</v>
      </c>
    </row>
    <row r="1311" spans="1:4" x14ac:dyDescent="0.25">
      <c r="A1311" s="52">
        <v>582442</v>
      </c>
      <c r="B1311" s="52" t="s">
        <v>1520</v>
      </c>
      <c r="C1311" s="52" t="s">
        <v>1727</v>
      </c>
      <c r="D1311" s="52" t="s">
        <v>1627</v>
      </c>
    </row>
    <row r="1312" spans="1:4" x14ac:dyDescent="0.25">
      <c r="A1312" s="52">
        <v>582468</v>
      </c>
      <c r="B1312" s="52" t="s">
        <v>1521</v>
      </c>
      <c r="C1312" s="52" t="s">
        <v>1719</v>
      </c>
      <c r="D1312" s="52" t="s">
        <v>1626</v>
      </c>
    </row>
    <row r="1313" spans="1:4" x14ac:dyDescent="0.25">
      <c r="A1313" s="52">
        <v>582470</v>
      </c>
      <c r="B1313" s="52" t="s">
        <v>1597</v>
      </c>
      <c r="C1313" s="52" t="s">
        <v>1723</v>
      </c>
      <c r="D1313" s="52" t="s">
        <v>1627</v>
      </c>
    </row>
    <row r="1314" spans="1:4" x14ac:dyDescent="0.25">
      <c r="A1314" s="52">
        <v>582478</v>
      </c>
      <c r="B1314" s="52" t="s">
        <v>1522</v>
      </c>
      <c r="C1314" s="52" t="s">
        <v>1726</v>
      </c>
      <c r="D1314" s="52" t="s">
        <v>1626</v>
      </c>
    </row>
    <row r="1315" spans="1:4" x14ac:dyDescent="0.25">
      <c r="A1315" s="52">
        <v>582485</v>
      </c>
      <c r="B1315" s="52" t="s">
        <v>1609</v>
      </c>
      <c r="C1315" s="52" t="s">
        <v>1727</v>
      </c>
      <c r="D1315" s="52" t="s">
        <v>1627</v>
      </c>
    </row>
    <row r="1316" spans="1:4" x14ac:dyDescent="0.25">
      <c r="A1316" s="52">
        <v>582529</v>
      </c>
      <c r="B1316" s="52" t="s">
        <v>1590</v>
      </c>
      <c r="C1316" s="52" t="s">
        <v>1719</v>
      </c>
      <c r="D1316" s="52" t="s">
        <v>1627</v>
      </c>
    </row>
    <row r="1317" spans="1:4" x14ac:dyDescent="0.25">
      <c r="A1317" s="52">
        <v>582548</v>
      </c>
      <c r="B1317" s="52" t="s">
        <v>1591</v>
      </c>
      <c r="C1317" s="52" t="s">
        <v>1719</v>
      </c>
      <c r="D1317" s="52" t="s">
        <v>1627</v>
      </c>
    </row>
    <row r="1318" spans="1:4" x14ac:dyDescent="0.25">
      <c r="A1318" s="52">
        <v>582595</v>
      </c>
      <c r="B1318" s="52" t="s">
        <v>1610</v>
      </c>
      <c r="C1318" s="52" t="s">
        <v>1727</v>
      </c>
      <c r="D1318" s="52" t="s">
        <v>1626</v>
      </c>
    </row>
    <row r="1319" spans="1:4" x14ac:dyDescent="0.25">
      <c r="A1319" s="52">
        <v>582599</v>
      </c>
      <c r="B1319" s="52" t="s">
        <v>1592</v>
      </c>
      <c r="C1319" s="52" t="s">
        <v>1719</v>
      </c>
      <c r="D1319" s="52" t="s">
        <v>1626</v>
      </c>
    </row>
    <row r="1320" spans="1:4" x14ac:dyDescent="0.25">
      <c r="A1320" s="52">
        <v>582637</v>
      </c>
      <c r="B1320" s="52" t="s">
        <v>1594</v>
      </c>
      <c r="C1320" s="52" t="s">
        <v>1721</v>
      </c>
      <c r="D1320" s="52" t="s">
        <v>1718</v>
      </c>
    </row>
    <row r="1321" spans="1:4" x14ac:dyDescent="0.25">
      <c r="A1321" s="52">
        <v>582648</v>
      </c>
      <c r="B1321" s="52" t="s">
        <v>1588</v>
      </c>
      <c r="C1321" s="52" t="s">
        <v>1717</v>
      </c>
      <c r="D1321" s="52" t="s">
        <v>1626</v>
      </c>
    </row>
    <row r="1322" spans="1:4" x14ac:dyDescent="0.25">
      <c r="A1322" s="52">
        <v>582682</v>
      </c>
      <c r="B1322" s="52" t="s">
        <v>1615</v>
      </c>
      <c r="C1322" s="52" t="s">
        <v>1731</v>
      </c>
      <c r="D1322" s="52" t="s">
        <v>1626</v>
      </c>
    </row>
    <row r="1323" spans="1:4" x14ac:dyDescent="0.25">
      <c r="A1323" s="52">
        <v>582685</v>
      </c>
      <c r="B1323" s="52" t="s">
        <v>1617</v>
      </c>
      <c r="C1323" s="52" t="s">
        <v>1733</v>
      </c>
      <c r="D1323" s="52" t="s">
        <v>1626</v>
      </c>
    </row>
    <row r="1324" spans="1:4" x14ac:dyDescent="0.25">
      <c r="A1324" s="52">
        <v>582698</v>
      </c>
      <c r="B1324" s="52" t="s">
        <v>1618</v>
      </c>
      <c r="C1324" s="52" t="s">
        <v>1733</v>
      </c>
      <c r="D1324" s="52" t="s">
        <v>1718</v>
      </c>
    </row>
    <row r="1325" spans="1:4" x14ac:dyDescent="0.25">
      <c r="A1325" s="52">
        <v>582708</v>
      </c>
      <c r="B1325" s="52" t="s">
        <v>1598</v>
      </c>
      <c r="C1325" s="52" t="s">
        <v>1723</v>
      </c>
      <c r="D1325" s="52" t="s">
        <v>1718</v>
      </c>
    </row>
    <row r="1326" spans="1:4" x14ac:dyDescent="0.25">
      <c r="A1326" s="52">
        <v>582728</v>
      </c>
      <c r="B1326" s="52" t="s">
        <v>1620</v>
      </c>
      <c r="C1326" s="52" t="s">
        <v>1734</v>
      </c>
      <c r="D1326" s="52" t="s">
        <v>1626</v>
      </c>
    </row>
    <row r="1327" spans="1:4" x14ac:dyDescent="0.25">
      <c r="A1327" s="52">
        <v>582732</v>
      </c>
      <c r="B1327" s="52" t="s">
        <v>1728</v>
      </c>
      <c r="C1327" s="52" t="s">
        <v>1727</v>
      </c>
      <c r="D1327" s="52" t="s">
        <v>1626</v>
      </c>
    </row>
    <row r="1328" spans="1:4" x14ac:dyDescent="0.25">
      <c r="A1328" s="52">
        <v>582752</v>
      </c>
      <c r="B1328" s="52" t="s">
        <v>1599</v>
      </c>
      <c r="C1328" s="52" t="s">
        <v>1723</v>
      </c>
      <c r="D1328" s="52" t="s">
        <v>1626</v>
      </c>
    </row>
    <row r="1329" spans="1:4" x14ac:dyDescent="0.25">
      <c r="A1329" s="52">
        <v>582766</v>
      </c>
      <c r="B1329" s="52" t="s">
        <v>1600</v>
      </c>
      <c r="C1329" s="52" t="s">
        <v>1723</v>
      </c>
      <c r="D1329" s="52" t="s">
        <v>1626</v>
      </c>
    </row>
    <row r="1330" spans="1:4" x14ac:dyDescent="0.25">
      <c r="A1330" s="52">
        <v>582767</v>
      </c>
      <c r="B1330" s="52" t="s">
        <v>1601</v>
      </c>
      <c r="C1330" s="52" t="s">
        <v>1723</v>
      </c>
      <c r="D1330" s="52" t="s">
        <v>1626</v>
      </c>
    </row>
    <row r="1331" spans="1:4" x14ac:dyDescent="0.25">
      <c r="A1331" s="52">
        <v>582770</v>
      </c>
      <c r="B1331" s="52" t="s">
        <v>1593</v>
      </c>
      <c r="C1331" s="52" t="s">
        <v>1719</v>
      </c>
      <c r="D1331" s="52" t="s">
        <v>1718</v>
      </c>
    </row>
    <row r="1332" spans="1:4" x14ac:dyDescent="0.25">
      <c r="A1332" s="52">
        <v>582771</v>
      </c>
      <c r="B1332" s="52" t="s">
        <v>1614</v>
      </c>
      <c r="C1332" s="52" t="s">
        <v>1730</v>
      </c>
      <c r="D1332" s="52" t="s">
        <v>1626</v>
      </c>
    </row>
    <row r="1333" spans="1:4" x14ac:dyDescent="0.25">
      <c r="A1333" s="52">
        <v>590172</v>
      </c>
      <c r="B1333" s="52" t="s">
        <v>135</v>
      </c>
      <c r="C1333" s="52" t="s">
        <v>1717</v>
      </c>
      <c r="D1333" s="52" t="s">
        <v>1626</v>
      </c>
    </row>
    <row r="1334" spans="1:4" x14ac:dyDescent="0.25">
      <c r="A1334" s="52">
        <v>590174</v>
      </c>
      <c r="B1334" s="52" t="s">
        <v>1379</v>
      </c>
      <c r="C1334" s="52" t="s">
        <v>1723</v>
      </c>
      <c r="D1334" s="52" t="s">
        <v>1626</v>
      </c>
    </row>
    <row r="1335" spans="1:4" x14ac:dyDescent="0.25">
      <c r="A1335" s="52">
        <v>590193</v>
      </c>
      <c r="B1335" s="52" t="s">
        <v>1380</v>
      </c>
      <c r="C1335" s="52" t="s">
        <v>1727</v>
      </c>
      <c r="D1335" s="52" t="s">
        <v>1626</v>
      </c>
    </row>
    <row r="1336" spans="1:4" x14ac:dyDescent="0.25">
      <c r="A1336" s="52">
        <v>590194</v>
      </c>
      <c r="B1336" s="52" t="s">
        <v>156</v>
      </c>
      <c r="C1336" s="52" t="s">
        <v>1719</v>
      </c>
      <c r="D1336" s="52" t="s">
        <v>1626</v>
      </c>
    </row>
    <row r="1337" spans="1:4" x14ac:dyDescent="0.25">
      <c r="A1337" s="52">
        <v>590217</v>
      </c>
      <c r="B1337" s="52" t="s">
        <v>1381</v>
      </c>
      <c r="C1337" s="52" t="s">
        <v>1731</v>
      </c>
      <c r="D1337" s="52" t="s">
        <v>1626</v>
      </c>
    </row>
    <row r="1338" spans="1:4" x14ac:dyDescent="0.25">
      <c r="A1338" s="52">
        <v>590227</v>
      </c>
      <c r="B1338" s="52" t="s">
        <v>1382</v>
      </c>
      <c r="C1338" s="52" t="s">
        <v>1734</v>
      </c>
      <c r="D1338" s="52" t="s">
        <v>1626</v>
      </c>
    </row>
    <row r="1339" spans="1:4" x14ac:dyDescent="0.25">
      <c r="A1339" s="52">
        <v>590228</v>
      </c>
      <c r="B1339" s="52" t="s">
        <v>1383</v>
      </c>
      <c r="C1339" s="52" t="s">
        <v>1733</v>
      </c>
      <c r="D1339" s="52" t="s">
        <v>1626</v>
      </c>
    </row>
    <row r="1340" spans="1:4" x14ac:dyDescent="0.25">
      <c r="A1340" s="52">
        <v>590232</v>
      </c>
      <c r="B1340" s="52" t="s">
        <v>198</v>
      </c>
      <c r="C1340" s="52" t="s">
        <v>1733</v>
      </c>
      <c r="D1340" s="52" t="s">
        <v>1626</v>
      </c>
    </row>
    <row r="1341" spans="1:4" x14ac:dyDescent="0.25">
      <c r="A1341" s="52">
        <v>590241</v>
      </c>
      <c r="B1341" s="52" t="s">
        <v>1384</v>
      </c>
      <c r="C1341" s="52" t="s">
        <v>1731</v>
      </c>
      <c r="D1341" s="52" t="s">
        <v>1626</v>
      </c>
    </row>
    <row r="1342" spans="1:4" x14ac:dyDescent="0.25">
      <c r="A1342" s="52">
        <v>590246</v>
      </c>
      <c r="B1342" s="52" t="s">
        <v>1385</v>
      </c>
      <c r="C1342" s="52" t="s">
        <v>1731</v>
      </c>
      <c r="D1342" s="52" t="s">
        <v>1627</v>
      </c>
    </row>
    <row r="1343" spans="1:4" x14ac:dyDescent="0.25">
      <c r="A1343" s="52">
        <v>590250</v>
      </c>
      <c r="B1343" s="52" t="s">
        <v>1386</v>
      </c>
      <c r="C1343" s="52" t="s">
        <v>1719</v>
      </c>
      <c r="D1343" s="52" t="s">
        <v>1626</v>
      </c>
    </row>
    <row r="1344" spans="1:4" x14ac:dyDescent="0.25">
      <c r="A1344" s="52">
        <v>590252</v>
      </c>
      <c r="B1344" s="52" t="s">
        <v>1387</v>
      </c>
      <c r="C1344" s="52" t="s">
        <v>1717</v>
      </c>
      <c r="D1344" s="52" t="s">
        <v>1626</v>
      </c>
    </row>
    <row r="1345" spans="1:4" x14ac:dyDescent="0.25">
      <c r="A1345" s="52">
        <v>590285</v>
      </c>
      <c r="B1345" s="52" t="s">
        <v>1388</v>
      </c>
      <c r="C1345" s="52" t="s">
        <v>1726</v>
      </c>
      <c r="D1345" s="52" t="s">
        <v>1718</v>
      </c>
    </row>
    <row r="1346" spans="1:4" x14ac:dyDescent="0.25">
      <c r="A1346" s="52">
        <v>590314</v>
      </c>
      <c r="B1346" s="52" t="s">
        <v>120</v>
      </c>
      <c r="C1346" s="52" t="s">
        <v>1727</v>
      </c>
      <c r="D1346" s="52" t="s">
        <v>1626</v>
      </c>
    </row>
    <row r="1347" spans="1:4" x14ac:dyDescent="0.25">
      <c r="A1347" s="52">
        <v>590330</v>
      </c>
      <c r="B1347" s="52" t="s">
        <v>1389</v>
      </c>
      <c r="C1347" s="52" t="s">
        <v>1717</v>
      </c>
      <c r="D1347" s="52" t="s">
        <v>1626</v>
      </c>
    </row>
    <row r="1348" spans="1:4" x14ac:dyDescent="0.25">
      <c r="A1348" s="52">
        <v>590336</v>
      </c>
      <c r="B1348" s="52" t="s">
        <v>1390</v>
      </c>
      <c r="C1348" s="52" t="s">
        <v>1723</v>
      </c>
      <c r="D1348" s="52" t="s">
        <v>1626</v>
      </c>
    </row>
    <row r="1349" spans="1:4" x14ac:dyDescent="0.25">
      <c r="A1349" s="52">
        <v>590364</v>
      </c>
      <c r="B1349" s="52" t="s">
        <v>1391</v>
      </c>
      <c r="C1349" s="52" t="s">
        <v>1727</v>
      </c>
      <c r="D1349" s="52" t="s">
        <v>1626</v>
      </c>
    </row>
    <row r="1350" spans="1:4" x14ac:dyDescent="0.25">
      <c r="A1350" s="52">
        <v>590366</v>
      </c>
      <c r="B1350" s="52" t="s">
        <v>1392</v>
      </c>
      <c r="C1350" s="52" t="s">
        <v>1727</v>
      </c>
      <c r="D1350" s="52" t="s">
        <v>1626</v>
      </c>
    </row>
    <row r="1351" spans="1:4" x14ac:dyDescent="0.25">
      <c r="A1351" s="52">
        <v>590378</v>
      </c>
      <c r="B1351" s="52" t="s">
        <v>1393</v>
      </c>
      <c r="C1351" s="52" t="s">
        <v>1731</v>
      </c>
      <c r="D1351" s="52" t="s">
        <v>1626</v>
      </c>
    </row>
    <row r="1352" spans="1:4" x14ac:dyDescent="0.25">
      <c r="A1352" s="52">
        <v>590439</v>
      </c>
      <c r="B1352" s="52" t="s">
        <v>1394</v>
      </c>
      <c r="C1352" s="52" t="s">
        <v>1726</v>
      </c>
      <c r="D1352" s="52" t="s">
        <v>1627</v>
      </c>
    </row>
    <row r="1353" spans="1:4" x14ac:dyDescent="0.25">
      <c r="A1353" s="52">
        <v>590485</v>
      </c>
      <c r="B1353" s="52" t="s">
        <v>1395</v>
      </c>
      <c r="C1353" s="52" t="s">
        <v>1723</v>
      </c>
      <c r="D1353" s="52" t="s">
        <v>1627</v>
      </c>
    </row>
    <row r="1354" spans="1:4" x14ac:dyDescent="0.25">
      <c r="A1354" s="52">
        <v>590517</v>
      </c>
      <c r="B1354" s="52" t="s">
        <v>1396</v>
      </c>
      <c r="C1354" s="52" t="s">
        <v>1726</v>
      </c>
      <c r="D1354" s="52" t="s">
        <v>1626</v>
      </c>
    </row>
    <row r="1355" spans="1:4" x14ac:dyDescent="0.25">
      <c r="A1355" s="52">
        <v>590682</v>
      </c>
      <c r="B1355" s="52" t="s">
        <v>1397</v>
      </c>
      <c r="C1355" s="52" t="s">
        <v>1734</v>
      </c>
      <c r="D1355" s="52" t="s">
        <v>1626</v>
      </c>
    </row>
    <row r="1356" spans="1:4" x14ac:dyDescent="0.25">
      <c r="A1356" s="52">
        <v>590687</v>
      </c>
      <c r="B1356" s="52" t="s">
        <v>1398</v>
      </c>
      <c r="C1356" s="52" t="s">
        <v>1731</v>
      </c>
      <c r="D1356" s="52" t="s">
        <v>1626</v>
      </c>
    </row>
    <row r="1357" spans="1:4" x14ac:dyDescent="0.25">
      <c r="A1357" s="52">
        <v>590688</v>
      </c>
      <c r="B1357" s="52" t="s">
        <v>1399</v>
      </c>
      <c r="C1357" s="52" t="s">
        <v>1734</v>
      </c>
      <c r="D1357" s="52" t="s">
        <v>1626</v>
      </c>
    </row>
    <row r="1358" spans="1:4" x14ac:dyDescent="0.25">
      <c r="A1358" s="52">
        <v>590696</v>
      </c>
      <c r="B1358" s="52" t="s">
        <v>1400</v>
      </c>
      <c r="C1358" s="52" t="s">
        <v>1717</v>
      </c>
      <c r="D1358" s="52" t="s">
        <v>1626</v>
      </c>
    </row>
    <row r="1359" spans="1:4" x14ac:dyDescent="0.25">
      <c r="A1359" s="52">
        <v>590699</v>
      </c>
      <c r="B1359" s="52" t="s">
        <v>1523</v>
      </c>
      <c r="C1359" s="52" t="s">
        <v>1720</v>
      </c>
      <c r="D1359" s="52" t="s">
        <v>1718</v>
      </c>
    </row>
    <row r="1360" spans="1:4" x14ac:dyDescent="0.25">
      <c r="A1360" s="52">
        <v>600544</v>
      </c>
      <c r="B1360" s="52" t="s">
        <v>1401</v>
      </c>
      <c r="C1360" s="52" t="s">
        <v>1723</v>
      </c>
      <c r="D1360" s="52" t="s">
        <v>1725</v>
      </c>
    </row>
    <row r="1361" spans="1:4" x14ac:dyDescent="0.25">
      <c r="A1361" s="52">
        <v>601096</v>
      </c>
      <c r="B1361" s="52" t="s">
        <v>1402</v>
      </c>
      <c r="C1361" s="52" t="s">
        <v>1723</v>
      </c>
      <c r="D1361" s="52" t="s">
        <v>1725</v>
      </c>
    </row>
    <row r="1362" spans="1:4" x14ac:dyDescent="0.25">
      <c r="A1362" s="52">
        <v>601196</v>
      </c>
      <c r="B1362" s="52" t="s">
        <v>1403</v>
      </c>
      <c r="C1362" s="52" t="s">
        <v>1723</v>
      </c>
      <c r="D1362" s="52" t="s">
        <v>1725</v>
      </c>
    </row>
    <row r="1363" spans="1:4" x14ac:dyDescent="0.25">
      <c r="A1363" s="52">
        <v>601986</v>
      </c>
      <c r="B1363" s="52" t="s">
        <v>1404</v>
      </c>
      <c r="C1363" s="52" t="s">
        <v>1723</v>
      </c>
      <c r="D1363" s="52" t="s">
        <v>1725</v>
      </c>
    </row>
    <row r="1364" spans="1:4" x14ac:dyDescent="0.25">
      <c r="A1364" s="52">
        <v>602407</v>
      </c>
      <c r="B1364" s="52" t="s">
        <v>1405</v>
      </c>
      <c r="C1364" s="52" t="s">
        <v>1723</v>
      </c>
      <c r="D1364" s="52" t="s">
        <v>1725</v>
      </c>
    </row>
    <row r="1365" spans="1:4" x14ac:dyDescent="0.25">
      <c r="A1365" s="52">
        <v>602459</v>
      </c>
      <c r="B1365" s="52" t="s">
        <v>1406</v>
      </c>
      <c r="C1365" s="52" t="s">
        <v>1723</v>
      </c>
      <c r="D1365" s="52" t="s">
        <v>1725</v>
      </c>
    </row>
    <row r="1366" spans="1:4" x14ac:dyDescent="0.25">
      <c r="A1366" s="52">
        <v>602635</v>
      </c>
      <c r="B1366" s="52" t="s">
        <v>1407</v>
      </c>
      <c r="C1366" s="52" t="s">
        <v>1723</v>
      </c>
      <c r="D1366" s="52" t="s">
        <v>1725</v>
      </c>
    </row>
    <row r="1367" spans="1:4" x14ac:dyDescent="0.25">
      <c r="A1367" s="52">
        <v>603110</v>
      </c>
      <c r="B1367" s="52" t="s">
        <v>1408</v>
      </c>
      <c r="C1367" s="52" t="s">
        <v>1723</v>
      </c>
      <c r="D1367" s="52" t="s">
        <v>1725</v>
      </c>
    </row>
    <row r="1368" spans="1:4" x14ac:dyDescent="0.25">
      <c r="A1368" s="52">
        <v>603159</v>
      </c>
      <c r="B1368" s="52" t="s">
        <v>1602</v>
      </c>
      <c r="C1368" s="52" t="s">
        <v>1723</v>
      </c>
      <c r="D1368" s="52" t="s">
        <v>1725</v>
      </c>
    </row>
    <row r="1369" spans="1:4" x14ac:dyDescent="0.25">
      <c r="A1369" s="52">
        <v>603457</v>
      </c>
      <c r="B1369" s="52" t="s">
        <v>1409</v>
      </c>
      <c r="C1369" s="52" t="s">
        <v>1723</v>
      </c>
      <c r="D1369" s="52" t="s">
        <v>1725</v>
      </c>
    </row>
    <row r="1370" spans="1:4" x14ac:dyDescent="0.25">
      <c r="A1370" s="52">
        <v>605438</v>
      </c>
      <c r="B1370" s="52" t="s">
        <v>1410</v>
      </c>
      <c r="C1370" s="52" t="s">
        <v>1723</v>
      </c>
      <c r="D1370" s="52" t="s">
        <v>1725</v>
      </c>
    </row>
    <row r="1371" spans="1:4" x14ac:dyDescent="0.25">
      <c r="A1371" s="52">
        <v>605953</v>
      </c>
      <c r="B1371" s="52" t="s">
        <v>1411</v>
      </c>
      <c r="C1371" s="52" t="s">
        <v>1731</v>
      </c>
      <c r="D1371" s="52" t="s">
        <v>1725</v>
      </c>
    </row>
    <row r="1372" spans="1:4" x14ac:dyDescent="0.25">
      <c r="A1372" s="52">
        <v>606646</v>
      </c>
      <c r="B1372" s="52" t="s">
        <v>1412</v>
      </c>
      <c r="C1372" s="52" t="s">
        <v>1723</v>
      </c>
      <c r="D1372" s="52" t="s">
        <v>1725</v>
      </c>
    </row>
    <row r="1373" spans="1:4" x14ac:dyDescent="0.25">
      <c r="A1373" s="52">
        <v>607240</v>
      </c>
      <c r="B1373" s="52" t="s">
        <v>1603</v>
      </c>
      <c r="C1373" s="52" t="s">
        <v>1723</v>
      </c>
      <c r="D1373" s="52" t="s">
        <v>1725</v>
      </c>
    </row>
    <row r="1374" spans="1:4" x14ac:dyDescent="0.25">
      <c r="A1374" s="52">
        <v>608960</v>
      </c>
      <c r="B1374" s="52" t="s">
        <v>190</v>
      </c>
      <c r="C1374" s="52" t="s">
        <v>1733</v>
      </c>
      <c r="D1374" s="52" t="s">
        <v>1725</v>
      </c>
    </row>
    <row r="1375" spans="1:4" x14ac:dyDescent="0.25">
      <c r="A1375" s="52">
        <v>609945</v>
      </c>
      <c r="B1375" s="52" t="s">
        <v>1413</v>
      </c>
      <c r="C1375" s="52" t="s">
        <v>1731</v>
      </c>
      <c r="D1375" s="52" t="s">
        <v>1725</v>
      </c>
    </row>
    <row r="1376" spans="1:4" x14ac:dyDescent="0.25">
      <c r="A1376" s="52">
        <v>610375</v>
      </c>
      <c r="B1376" s="52" t="s">
        <v>1414</v>
      </c>
      <c r="C1376" s="52" t="s">
        <v>1731</v>
      </c>
      <c r="D1376" s="52" t="s">
        <v>1725</v>
      </c>
    </row>
    <row r="1377" spans="1:4" x14ac:dyDescent="0.25">
      <c r="A1377" s="52">
        <v>610554</v>
      </c>
      <c r="B1377" s="52" t="s">
        <v>1415</v>
      </c>
      <c r="C1377" s="52" t="s">
        <v>1723</v>
      </c>
      <c r="D1377" s="52" t="s">
        <v>1725</v>
      </c>
    </row>
    <row r="1378" spans="1:4" x14ac:dyDescent="0.25">
      <c r="A1378" s="52">
        <v>611038</v>
      </c>
      <c r="B1378" s="52" t="s">
        <v>1416</v>
      </c>
      <c r="C1378" s="52" t="s">
        <v>1731</v>
      </c>
      <c r="D1378" s="52" t="s">
        <v>1725</v>
      </c>
    </row>
    <row r="1379" spans="1:4" x14ac:dyDescent="0.25">
      <c r="A1379" s="52">
        <v>614357</v>
      </c>
      <c r="B1379" s="52" t="s">
        <v>1417</v>
      </c>
      <c r="C1379" s="52" t="s">
        <v>1723</v>
      </c>
      <c r="D1379" s="52" t="s">
        <v>1722</v>
      </c>
    </row>
    <row r="1380" spans="1:4" x14ac:dyDescent="0.25">
      <c r="A1380" s="52">
        <v>614583</v>
      </c>
      <c r="B1380" s="52" t="s">
        <v>1418</v>
      </c>
      <c r="C1380" s="52" t="s">
        <v>1733</v>
      </c>
      <c r="D1380" s="52" t="s">
        <v>1725</v>
      </c>
    </row>
    <row r="1381" spans="1:4" x14ac:dyDescent="0.25">
      <c r="A1381" s="52">
        <v>614931</v>
      </c>
      <c r="B1381" s="52" t="s">
        <v>1419</v>
      </c>
      <c r="C1381" s="52" t="s">
        <v>1723</v>
      </c>
      <c r="D1381" s="52" t="s">
        <v>1725</v>
      </c>
    </row>
    <row r="1382" spans="1:4" x14ac:dyDescent="0.25">
      <c r="A1382" s="52">
        <v>615723</v>
      </c>
      <c r="B1382" s="52" t="s">
        <v>1420</v>
      </c>
      <c r="C1382" s="52" t="s">
        <v>1723</v>
      </c>
      <c r="D1382" s="52" t="s">
        <v>1725</v>
      </c>
    </row>
    <row r="1383" spans="1:4" x14ac:dyDescent="0.25">
      <c r="A1383" s="52">
        <v>615826</v>
      </c>
      <c r="B1383" s="52" t="s">
        <v>1421</v>
      </c>
      <c r="C1383" s="52" t="s">
        <v>1723</v>
      </c>
      <c r="D1383" s="52" t="s">
        <v>1725</v>
      </c>
    </row>
    <row r="1384" spans="1:4" x14ac:dyDescent="0.25">
      <c r="A1384" s="52">
        <v>615987</v>
      </c>
      <c r="B1384" s="52" t="s">
        <v>1422</v>
      </c>
      <c r="C1384" s="52" t="s">
        <v>1723</v>
      </c>
      <c r="D1384" s="52" t="s">
        <v>1725</v>
      </c>
    </row>
    <row r="1385" spans="1:4" x14ac:dyDescent="0.25">
      <c r="A1385" s="52">
        <v>651621</v>
      </c>
      <c r="B1385" s="52" t="s">
        <v>1423</v>
      </c>
      <c r="C1385" s="52" t="s">
        <v>1731</v>
      </c>
      <c r="D1385" s="52" t="s">
        <v>1725</v>
      </c>
    </row>
    <row r="1386" spans="1:4" x14ac:dyDescent="0.25">
      <c r="A1386" s="52">
        <v>652837</v>
      </c>
      <c r="B1386" s="52" t="s">
        <v>1424</v>
      </c>
      <c r="C1386" s="52" t="s">
        <v>1723</v>
      </c>
      <c r="D1386" s="52" t="s">
        <v>1725</v>
      </c>
    </row>
    <row r="1387" spans="1:4" x14ac:dyDescent="0.25">
      <c r="A1387" s="52">
        <v>653403</v>
      </c>
      <c r="B1387" s="52" t="s">
        <v>1425</v>
      </c>
      <c r="C1387" s="52" t="s">
        <v>1733</v>
      </c>
      <c r="D1387" s="52" t="s">
        <v>1725</v>
      </c>
    </row>
    <row r="1388" spans="1:4" x14ac:dyDescent="0.25">
      <c r="A1388" s="52">
        <v>654003</v>
      </c>
      <c r="B1388" s="52" t="s">
        <v>1426</v>
      </c>
      <c r="C1388" s="52" t="s">
        <v>1723</v>
      </c>
      <c r="D1388" s="52" t="s">
        <v>1725</v>
      </c>
    </row>
    <row r="1389" spans="1:4" x14ac:dyDescent="0.25">
      <c r="A1389" s="52">
        <v>654472</v>
      </c>
      <c r="B1389" s="52" t="s">
        <v>1427</v>
      </c>
      <c r="C1389" s="52" t="s">
        <v>1733</v>
      </c>
      <c r="D1389" s="52" t="s">
        <v>1725</v>
      </c>
    </row>
    <row r="1390" spans="1:4" x14ac:dyDescent="0.25">
      <c r="A1390" s="52">
        <v>663835</v>
      </c>
      <c r="B1390" s="52" t="s">
        <v>1428</v>
      </c>
      <c r="C1390" s="52" t="s">
        <v>1723</v>
      </c>
      <c r="D1390" s="52" t="s">
        <v>1725</v>
      </c>
    </row>
    <row r="1391" spans="1:4" x14ac:dyDescent="0.25">
      <c r="A1391" s="52">
        <v>663850</v>
      </c>
      <c r="B1391" s="52" t="s">
        <v>1429</v>
      </c>
      <c r="C1391" s="52" t="s">
        <v>1723</v>
      </c>
      <c r="D1391" s="52" t="s">
        <v>1725</v>
      </c>
    </row>
    <row r="1392" spans="1:4" x14ac:dyDescent="0.25">
      <c r="A1392" s="52">
        <v>663855</v>
      </c>
      <c r="B1392" s="52" t="s">
        <v>1430</v>
      </c>
      <c r="C1392" s="52" t="s">
        <v>1723</v>
      </c>
      <c r="D1392" s="52" t="s">
        <v>1725</v>
      </c>
    </row>
    <row r="1393" spans="1:4" x14ac:dyDescent="0.25">
      <c r="A1393" s="52">
        <v>680652</v>
      </c>
      <c r="B1393" s="52" t="s">
        <v>1431</v>
      </c>
      <c r="C1393" s="52" t="s">
        <v>1723</v>
      </c>
      <c r="D1393" s="52" t="s">
        <v>1725</v>
      </c>
    </row>
    <row r="1394" spans="1:4" x14ac:dyDescent="0.25">
      <c r="A1394" s="52">
        <v>680731</v>
      </c>
      <c r="B1394" s="52" t="s">
        <v>1432</v>
      </c>
      <c r="C1394" s="52" t="s">
        <v>1723</v>
      </c>
      <c r="D1394" s="52" t="s">
        <v>1725</v>
      </c>
    </row>
    <row r="1395" spans="1:4" x14ac:dyDescent="0.25">
      <c r="A1395" s="52">
        <v>680957</v>
      </c>
      <c r="B1395" s="52" t="s">
        <v>1433</v>
      </c>
      <c r="C1395" s="52" t="s">
        <v>1723</v>
      </c>
      <c r="D1395" s="52" t="s">
        <v>1725</v>
      </c>
    </row>
    <row r="1396" spans="1:4" x14ac:dyDescent="0.25">
      <c r="A1396" s="52">
        <v>681545</v>
      </c>
      <c r="B1396" s="52" t="s">
        <v>1434</v>
      </c>
      <c r="C1396" s="52" t="s">
        <v>1723</v>
      </c>
      <c r="D1396" s="52" t="s">
        <v>1725</v>
      </c>
    </row>
    <row r="1397" spans="1:4" x14ac:dyDescent="0.25">
      <c r="A1397" s="52">
        <v>681878</v>
      </c>
      <c r="B1397" s="52" t="s">
        <v>1435</v>
      </c>
      <c r="C1397" s="52" t="s">
        <v>1723</v>
      </c>
      <c r="D1397" s="52" t="s">
        <v>1725</v>
      </c>
    </row>
    <row r="1398" spans="1:4" x14ac:dyDescent="0.25">
      <c r="A1398" s="52">
        <v>681923</v>
      </c>
      <c r="B1398" s="52" t="s">
        <v>1436</v>
      </c>
      <c r="C1398" s="52" t="s">
        <v>1723</v>
      </c>
      <c r="D1398" s="52" t="s">
        <v>1725</v>
      </c>
    </row>
    <row r="1399" spans="1:4" x14ac:dyDescent="0.25">
      <c r="A1399" s="52">
        <v>682456</v>
      </c>
      <c r="B1399" s="52" t="s">
        <v>1524</v>
      </c>
      <c r="C1399" s="52" t="s">
        <v>1723</v>
      </c>
      <c r="D1399" s="52" t="s">
        <v>1725</v>
      </c>
    </row>
    <row r="1400" spans="1:4" x14ac:dyDescent="0.25">
      <c r="A1400" s="52">
        <v>682765</v>
      </c>
      <c r="B1400" s="52" t="s">
        <v>1604</v>
      </c>
      <c r="C1400" s="52" t="s">
        <v>1723</v>
      </c>
      <c r="D1400" s="52" t="s">
        <v>1725</v>
      </c>
    </row>
    <row r="1401" spans="1:4" x14ac:dyDescent="0.25">
      <c r="A1401" s="52">
        <v>690453</v>
      </c>
      <c r="B1401" s="52" t="s">
        <v>1437</v>
      </c>
      <c r="C1401" s="52" t="s">
        <v>1723</v>
      </c>
      <c r="D1401" s="52" t="s">
        <v>1725</v>
      </c>
    </row>
    <row r="1402" spans="1:4" x14ac:dyDescent="0.25">
      <c r="A1402" s="52">
        <v>690567</v>
      </c>
      <c r="B1402" s="52" t="s">
        <v>1438</v>
      </c>
      <c r="C1402" s="52" t="s">
        <v>1723</v>
      </c>
      <c r="D1402" s="52" t="s">
        <v>1725</v>
      </c>
    </row>
    <row r="1403" spans="1:4" x14ac:dyDescent="0.25">
      <c r="A1403" s="52">
        <v>732373</v>
      </c>
      <c r="B1403" s="52" t="s">
        <v>1439</v>
      </c>
      <c r="C1403" s="52" t="s">
        <v>1723</v>
      </c>
      <c r="D1403" s="52" t="s">
        <v>1629</v>
      </c>
    </row>
    <row r="1404" spans="1:4" x14ac:dyDescent="0.25">
      <c r="A1404" s="52">
        <v>734317</v>
      </c>
      <c r="B1404" s="52" t="s">
        <v>1440</v>
      </c>
      <c r="C1404" s="52" t="s">
        <v>1726</v>
      </c>
      <c r="D1404" s="52" t="s">
        <v>1629</v>
      </c>
    </row>
    <row r="1405" spans="1:4" x14ac:dyDescent="0.25">
      <c r="A1405" s="52">
        <v>751630</v>
      </c>
      <c r="B1405" s="52" t="s">
        <v>1441</v>
      </c>
      <c r="C1405" s="52" t="s">
        <v>1727</v>
      </c>
      <c r="D1405" s="52" t="s">
        <v>1629</v>
      </c>
    </row>
    <row r="1406" spans="1:4" x14ac:dyDescent="0.25">
      <c r="A1406" s="52">
        <v>781210</v>
      </c>
      <c r="B1406" s="52" t="s">
        <v>1442</v>
      </c>
      <c r="C1406" s="52" t="s">
        <v>1719</v>
      </c>
      <c r="D1406" s="52" t="s">
        <v>1629</v>
      </c>
    </row>
    <row r="1407" spans="1:4" x14ac:dyDescent="0.25">
      <c r="A1407" s="52">
        <v>837594</v>
      </c>
      <c r="B1407" s="52" t="s">
        <v>1443</v>
      </c>
      <c r="C1407" s="52" t="s">
        <v>1723</v>
      </c>
      <c r="D1407" s="52" t="s">
        <v>1722</v>
      </c>
    </row>
    <row r="1408" spans="1:4" x14ac:dyDescent="0.25">
      <c r="A1408" s="52">
        <v>840932</v>
      </c>
      <c r="B1408" s="52" t="s">
        <v>1444</v>
      </c>
      <c r="C1408" s="52" t="s">
        <v>1733</v>
      </c>
      <c r="D1408" s="52" t="s">
        <v>1722</v>
      </c>
    </row>
    <row r="1409" spans="1:4" x14ac:dyDescent="0.25">
      <c r="A1409" s="52">
        <v>840978</v>
      </c>
      <c r="B1409" s="52" t="s">
        <v>1445</v>
      </c>
      <c r="C1409" s="52" t="s">
        <v>1723</v>
      </c>
      <c r="D1409" s="52" t="s">
        <v>1722</v>
      </c>
    </row>
    <row r="1410" spans="1:4" x14ac:dyDescent="0.25">
      <c r="A1410" s="52">
        <v>841270</v>
      </c>
      <c r="B1410" s="52" t="s">
        <v>1446</v>
      </c>
      <c r="C1410" s="52" t="s">
        <v>1723</v>
      </c>
      <c r="D1410" s="52" t="s">
        <v>1722</v>
      </c>
    </row>
    <row r="1411" spans="1:4" x14ac:dyDescent="0.25">
      <c r="A1411" s="52">
        <v>841597</v>
      </c>
      <c r="B1411" s="52" t="s">
        <v>1447</v>
      </c>
      <c r="C1411" s="52" t="s">
        <v>1723</v>
      </c>
      <c r="D1411" s="52" t="s">
        <v>1722</v>
      </c>
    </row>
    <row r="1412" spans="1:4" x14ac:dyDescent="0.25">
      <c r="A1412" s="52">
        <v>842628</v>
      </c>
      <c r="B1412" s="52" t="s">
        <v>1448</v>
      </c>
      <c r="C1412" s="52" t="s">
        <v>1723</v>
      </c>
      <c r="D1412" s="52" t="s">
        <v>1722</v>
      </c>
    </row>
    <row r="1413" spans="1:4" x14ac:dyDescent="0.25">
      <c r="A1413" s="52">
        <v>846151</v>
      </c>
      <c r="B1413" s="52" t="s">
        <v>1449</v>
      </c>
      <c r="C1413" s="52" t="s">
        <v>1723</v>
      </c>
      <c r="D1413" s="52" t="s">
        <v>1722</v>
      </c>
    </row>
    <row r="1414" spans="1:4" x14ac:dyDescent="0.25">
      <c r="A1414" s="52">
        <v>846263</v>
      </c>
      <c r="B1414" s="52" t="s">
        <v>1450</v>
      </c>
      <c r="C1414" s="52" t="s">
        <v>1723</v>
      </c>
      <c r="D1414" s="52" t="s">
        <v>1722</v>
      </c>
    </row>
    <row r="1415" spans="1:4" x14ac:dyDescent="0.25">
      <c r="A1415" s="52">
        <v>846609</v>
      </c>
      <c r="B1415" s="52" t="s">
        <v>1451</v>
      </c>
      <c r="C1415" s="52" t="s">
        <v>1723</v>
      </c>
      <c r="D1415" s="52" t="s">
        <v>1722</v>
      </c>
    </row>
    <row r="1416" spans="1:4" x14ac:dyDescent="0.25">
      <c r="A1416" s="52">
        <v>847382</v>
      </c>
      <c r="B1416" s="52" t="s">
        <v>1452</v>
      </c>
      <c r="C1416" s="52" t="s">
        <v>1726</v>
      </c>
      <c r="D1416" s="52" t="s">
        <v>1722</v>
      </c>
    </row>
    <row r="1417" spans="1:4" x14ac:dyDescent="0.25">
      <c r="A1417" s="52">
        <v>849118</v>
      </c>
      <c r="B1417" s="52" t="s">
        <v>1453</v>
      </c>
      <c r="C1417" s="52" t="s">
        <v>1723</v>
      </c>
      <c r="D1417" s="52" t="s">
        <v>1722</v>
      </c>
    </row>
    <row r="1418" spans="1:4" x14ac:dyDescent="0.25">
      <c r="A1418" s="52">
        <v>849121</v>
      </c>
      <c r="B1418" s="52" t="s">
        <v>1454</v>
      </c>
      <c r="C1418" s="52" t="s">
        <v>1723</v>
      </c>
      <c r="D1418" s="52" t="s">
        <v>1722</v>
      </c>
    </row>
    <row r="1419" spans="1:4" x14ac:dyDescent="0.25">
      <c r="A1419" s="52">
        <v>849324</v>
      </c>
      <c r="B1419" s="52" t="s">
        <v>422</v>
      </c>
      <c r="C1419" s="52" t="s">
        <v>1734</v>
      </c>
      <c r="D1419" s="52" t="s">
        <v>1722</v>
      </c>
    </row>
    <row r="1420" spans="1:4" x14ac:dyDescent="0.25">
      <c r="A1420" s="52">
        <v>849966</v>
      </c>
      <c r="B1420" s="52" t="s">
        <v>1455</v>
      </c>
      <c r="C1420" s="52" t="s">
        <v>1723</v>
      </c>
      <c r="D1420" s="52" t="s">
        <v>1722</v>
      </c>
    </row>
    <row r="1421" spans="1:4" x14ac:dyDescent="0.25">
      <c r="A1421" s="52">
        <v>850401</v>
      </c>
      <c r="B1421" s="52" t="s">
        <v>1456</v>
      </c>
      <c r="C1421" s="52" t="s">
        <v>1723</v>
      </c>
      <c r="D1421" s="52" t="s">
        <v>1722</v>
      </c>
    </row>
    <row r="1422" spans="1:4" x14ac:dyDescent="0.25">
      <c r="A1422" s="52">
        <v>850402</v>
      </c>
      <c r="B1422" s="52" t="s">
        <v>1457</v>
      </c>
      <c r="C1422" s="52" t="s">
        <v>1723</v>
      </c>
      <c r="D1422" s="52" t="s">
        <v>1722</v>
      </c>
    </row>
    <row r="1423" spans="1:4" x14ac:dyDescent="0.25">
      <c r="A1423" s="52">
        <v>851050</v>
      </c>
      <c r="B1423" s="52" t="s">
        <v>1458</v>
      </c>
      <c r="C1423" s="52" t="s">
        <v>1733</v>
      </c>
      <c r="D1423" s="52" t="s">
        <v>1722</v>
      </c>
    </row>
    <row r="1424" spans="1:4" x14ac:dyDescent="0.25">
      <c r="A1424" s="52">
        <v>851085</v>
      </c>
      <c r="B1424" s="52" t="s">
        <v>1459</v>
      </c>
      <c r="C1424" s="52" t="s">
        <v>1723</v>
      </c>
      <c r="D1424" s="52" t="s">
        <v>1722</v>
      </c>
    </row>
    <row r="1425" spans="1:4" x14ac:dyDescent="0.25">
      <c r="A1425" s="52">
        <v>851118</v>
      </c>
      <c r="B1425" s="52" t="s">
        <v>1460</v>
      </c>
      <c r="C1425" s="52" t="s">
        <v>1723</v>
      </c>
      <c r="D1425" s="52" t="s">
        <v>1722</v>
      </c>
    </row>
    <row r="1426" spans="1:4" x14ac:dyDescent="0.25">
      <c r="A1426" s="52">
        <v>851805</v>
      </c>
      <c r="B1426" s="52" t="s">
        <v>1461</v>
      </c>
      <c r="C1426" s="52" t="s">
        <v>1731</v>
      </c>
      <c r="D1426" s="52" t="s">
        <v>1722</v>
      </c>
    </row>
    <row r="1427" spans="1:4" x14ac:dyDescent="0.25">
      <c r="A1427" s="52">
        <v>852890</v>
      </c>
      <c r="B1427" s="52" t="s">
        <v>1462</v>
      </c>
      <c r="C1427" s="52" t="s">
        <v>1723</v>
      </c>
      <c r="D1427" s="52" t="s">
        <v>1722</v>
      </c>
    </row>
    <row r="1428" spans="1:4" x14ac:dyDescent="0.25">
      <c r="A1428" s="52">
        <v>853338</v>
      </c>
      <c r="B1428" s="52" t="s">
        <v>1463</v>
      </c>
      <c r="C1428" s="52" t="s">
        <v>1723</v>
      </c>
      <c r="D1428" s="52" t="s">
        <v>1626</v>
      </c>
    </row>
    <row r="1429" spans="1:4" x14ac:dyDescent="0.25">
      <c r="A1429" s="52">
        <v>854049</v>
      </c>
      <c r="B1429" s="52" t="s">
        <v>1464</v>
      </c>
      <c r="C1429" s="52" t="s">
        <v>1726</v>
      </c>
      <c r="D1429" s="52" t="s">
        <v>1722</v>
      </c>
    </row>
    <row r="1430" spans="1:4" x14ac:dyDescent="0.25">
      <c r="A1430" s="52">
        <v>854203</v>
      </c>
      <c r="B1430" s="52" t="s">
        <v>1465</v>
      </c>
      <c r="C1430" s="52" t="s">
        <v>1723</v>
      </c>
      <c r="D1430" s="52" t="s">
        <v>1722</v>
      </c>
    </row>
    <row r="1431" spans="1:4" x14ac:dyDescent="0.25">
      <c r="A1431" s="52">
        <v>881060</v>
      </c>
      <c r="B1431" s="52" t="s">
        <v>1466</v>
      </c>
      <c r="C1431" s="52" t="s">
        <v>1723</v>
      </c>
      <c r="D1431" s="52" t="s">
        <v>1722</v>
      </c>
    </row>
    <row r="1432" spans="1:4" x14ac:dyDescent="0.25">
      <c r="A1432" s="52">
        <v>881068</v>
      </c>
      <c r="B1432" s="52" t="s">
        <v>1467</v>
      </c>
      <c r="C1432" s="52" t="s">
        <v>1723</v>
      </c>
      <c r="D1432" s="52" t="s">
        <v>1722</v>
      </c>
    </row>
    <row r="1433" spans="1:4" x14ac:dyDescent="0.25">
      <c r="A1433" s="52">
        <v>881569</v>
      </c>
      <c r="B1433" s="52" t="s">
        <v>1468</v>
      </c>
      <c r="C1433" s="52" t="s">
        <v>1729</v>
      </c>
      <c r="D1433" s="52" t="s">
        <v>1722</v>
      </c>
    </row>
    <row r="1434" spans="1:4" x14ac:dyDescent="0.25">
      <c r="A1434" s="52">
        <v>881983</v>
      </c>
      <c r="B1434" s="52" t="s">
        <v>1469</v>
      </c>
      <c r="C1434" s="52" t="s">
        <v>1723</v>
      </c>
      <c r="D1434" s="52" t="s">
        <v>1722</v>
      </c>
    </row>
    <row r="1435" spans="1:4" x14ac:dyDescent="0.25">
      <c r="A1435" s="52">
        <v>882036</v>
      </c>
      <c r="B1435" s="52" t="s">
        <v>1470</v>
      </c>
      <c r="C1435" s="52" t="s">
        <v>1733</v>
      </c>
      <c r="D1435" s="52" t="s">
        <v>1722</v>
      </c>
    </row>
    <row r="1436" spans="1:4" x14ac:dyDescent="0.25">
      <c r="A1436" s="52">
        <v>882052</v>
      </c>
      <c r="B1436" s="52" t="s">
        <v>1471</v>
      </c>
      <c r="C1436" s="52" t="s">
        <v>1723</v>
      </c>
      <c r="D1436" s="52" t="s">
        <v>1722</v>
      </c>
    </row>
    <row r="1437" spans="1:4" x14ac:dyDescent="0.25">
      <c r="A1437" s="52">
        <v>882145</v>
      </c>
      <c r="B1437" s="52" t="s">
        <v>1472</v>
      </c>
      <c r="C1437" s="52" t="s">
        <v>1723</v>
      </c>
      <c r="D1437" s="52" t="s">
        <v>1722</v>
      </c>
    </row>
    <row r="1438" spans="1:4" x14ac:dyDescent="0.25">
      <c r="A1438" s="52">
        <v>882417</v>
      </c>
      <c r="B1438" s="52" t="s">
        <v>1525</v>
      </c>
      <c r="C1438" s="52" t="s">
        <v>1721</v>
      </c>
      <c r="D1438" s="52" t="s">
        <v>1722</v>
      </c>
    </row>
    <row r="1439" spans="1:4" x14ac:dyDescent="0.25">
      <c r="C1439" s="52"/>
      <c r="D1439" s="52"/>
    </row>
    <row r="1440" spans="1:4" x14ac:dyDescent="0.25">
      <c r="C1440" s="52"/>
      <c r="D1440" s="52"/>
    </row>
    <row r="1441" spans="3:4" x14ac:dyDescent="0.25">
      <c r="C1441" s="52"/>
      <c r="D1441" s="52"/>
    </row>
    <row r="1442" spans="3:4" x14ac:dyDescent="0.25">
      <c r="C1442" s="52"/>
      <c r="D1442" s="52"/>
    </row>
  </sheetData>
  <sortState ref="A2:D1551">
    <sortCondition ref="A2:A155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Explications</vt:lpstr>
      <vt:lpstr>FICHE évaluateur</vt:lpstr>
      <vt:lpstr>FICHE CLUB</vt:lpstr>
      <vt:lpstr>SYNTHESE</vt:lpstr>
      <vt:lpstr>CORINNE</vt:lpstr>
      <vt:lpstr>Feuil3</vt:lpstr>
      <vt:lpstr>A_Recopier</vt:lpstr>
      <vt:lpstr>District</vt:lpstr>
      <vt:lpstr>Equipementier</vt:lpstr>
      <vt:lpstr>Explications!Impression_des_titres</vt:lpstr>
      <vt:lpstr>LargeurFiche</vt:lpstr>
      <vt:lpstr>ListeClubs</vt:lpstr>
      <vt:lpstr>NumClub</vt:lpstr>
      <vt:lpstr>RechClubs</vt:lpstr>
      <vt:lpstr>'FICHE CLUB'!Zone_d_impression</vt:lpstr>
      <vt:lpstr>'FICHE évaluateur'!Zone_d_impression</vt:lpstr>
      <vt:lpstr>SYNTHESE!Zone_d_impression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LECOINTRE Etienne</dc:creator>
  <cp:lastModifiedBy>Vanessa JUGE</cp:lastModifiedBy>
  <cp:lastPrinted>2018-11-08T14:59:46Z</cp:lastPrinted>
  <dcterms:created xsi:type="dcterms:W3CDTF">2017-03-28T07:14:20Z</dcterms:created>
  <dcterms:modified xsi:type="dcterms:W3CDTF">2018-11-13T10:27:58Z</dcterms:modified>
</cp:coreProperties>
</file>